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ralph\OneDrive - TMG Consulting\Desktop\TMG Consulting\Customers - Active\New Orleans SWB\CIS Procurement 2024\RFP Final Review Docs\"/>
    </mc:Choice>
  </mc:AlternateContent>
  <xr:revisionPtr revIDLastSave="0" documentId="8_{2748099F-FDFD-4974-A553-1A43A8029A61}" xr6:coauthVersionLast="47" xr6:coauthVersionMax="47" xr10:uidLastSave="{00000000-0000-0000-0000-000000000000}"/>
  <bookViews>
    <workbookView xWindow="-90" yWindow="-90" windowWidth="19380" windowHeight="10260" tabRatio="739" activeTab="5" xr2:uid="{40F7B75C-2045-4F1A-A394-E8DDA8056650}"/>
  </bookViews>
  <sheets>
    <sheet name="Instructions" sheetId="27" r:id="rId1"/>
    <sheet name="Controls" sheetId="8" r:id="rId2"/>
    <sheet name="Assumptions" sheetId="26" r:id="rId3"/>
    <sheet name="Staffing Plan" sheetId="24" state="hidden" r:id="rId4"/>
    <sheet name="Optional Costs" sheetId="16" state="hidden" r:id="rId5"/>
    <sheet name="Core Staff" sheetId="9" r:id="rId6"/>
    <sheet name="Project Totals" sheetId="7" r:id="rId7"/>
    <sheet name="Travel" sheetId="5" r:id="rId8"/>
    <sheet name="Contingency" sheetId="23" r:id="rId9"/>
    <sheet name="Tech Support" sheetId="17" r:id="rId10"/>
    <sheet name="Discovery" sheetId="18" r:id="rId11"/>
    <sheet name="Configuration" sheetId="19" r:id="rId12"/>
    <sheet name="Reports" sheetId="11" r:id="rId13"/>
    <sheet name="Interfaces" sheetId="2" r:id="rId14"/>
    <sheet name="Conversion" sheetId="20" r:id="rId15"/>
    <sheet name="Enhancements" sheetId="3" r:id="rId16"/>
    <sheet name="Forms" sheetId="28" r:id="rId17"/>
    <sheet name="Workflows" sheetId="29" r:id="rId18"/>
    <sheet name="Testing" sheetId="13" r:id="rId19"/>
    <sheet name="Training" sheetId="4" r:id="rId20"/>
    <sheet name="OCM" sheetId="21" r:id="rId21"/>
    <sheet name="Post Support" sheetId="22" r:id="rId22"/>
    <sheet name="Other Services" sheetId="15" r:id="rId23"/>
    <sheet name="Licenses" sheetId="1" r:id="rId24"/>
    <sheet name="Hosting" sheetId="6" r:id="rId25"/>
    <sheet name="Managed Services" sheetId="10" r:id="rId26"/>
    <sheet name="Other Costs" sheetId="12" r:id="rId27"/>
    <sheet name="Hourly Rates" sheetId="14" r:id="rId28"/>
  </sheets>
  <definedNames>
    <definedName name="_xlnm._FilterDatabase" localSheetId="7" hidden="1">Travel!$A$3:$G$19</definedName>
    <definedName name="_xlnm.Print_Area" localSheetId="1">Controls!$C:$Y</definedName>
    <definedName name="_xlnm.Print_Area" localSheetId="5">'Core Staff'!$A$2:$I$24</definedName>
    <definedName name="_xlnm.Print_Area" localSheetId="15">Enhancements!$A:$M</definedName>
    <definedName name="_xlnm.Print_Area" localSheetId="24">Hosting!$A:$X</definedName>
    <definedName name="_xlnm.Print_Area" localSheetId="27">'Hourly Rates'!$A:$F</definedName>
    <definedName name="_xlnm.Print_Area" localSheetId="13">Interfaces!$A:$M</definedName>
    <definedName name="_xlnm.Print_Area" localSheetId="23">Licenses!$A:$U</definedName>
    <definedName name="_xlnm.Print_Area" localSheetId="25">'Managed Services'!$A:$Q</definedName>
    <definedName name="_xlnm.Print_Area" localSheetId="26">'Other Costs'!$A:$T</definedName>
    <definedName name="_xlnm.Print_Area" localSheetId="22">'Other Services'!$A:$K</definedName>
    <definedName name="_xlnm.Print_Area" localSheetId="6">'Project Totals'!$B$2:$L$48</definedName>
    <definedName name="_xlnm.Print_Area" localSheetId="12">Reports!$A:$M</definedName>
    <definedName name="_xlnm.Print_Area" localSheetId="18">Testing!$A:$J</definedName>
    <definedName name="_xlnm.Print_Area" localSheetId="19">Training!$A:$O</definedName>
    <definedName name="_xlnm.Print_Area" localSheetId="7">Travel!$A$2:$G$19</definedName>
    <definedName name="_xlnm.Print_Titles" localSheetId="1">Controls!$3:$3</definedName>
    <definedName name="_xlnm.Print_Titles" localSheetId="15">Enhancements!$2:$3</definedName>
    <definedName name="_xlnm.Print_Titles" localSheetId="24">Hosting!$2:$4</definedName>
    <definedName name="_xlnm.Print_Titles" localSheetId="27">'Hourly Rates'!$2:$3</definedName>
    <definedName name="_xlnm.Print_Titles" localSheetId="13">Interfaces!$2:$3</definedName>
    <definedName name="_xlnm.Print_Titles" localSheetId="23">Licenses!$2:$4</definedName>
    <definedName name="_xlnm.Print_Titles" localSheetId="25">'Managed Services'!$2:$4</definedName>
    <definedName name="_xlnm.Print_Titles" localSheetId="26">'Other Costs'!$2:$4</definedName>
    <definedName name="_xlnm.Print_Titles" localSheetId="22">'Other Services'!$2:$3</definedName>
    <definedName name="_xlnm.Print_Titles" localSheetId="12">Reports!$2:$3</definedName>
    <definedName name="_xlnm.Print_Titles" localSheetId="18">Testing!$2:$3</definedName>
    <definedName name="_xlnm.Print_Titles" localSheetId="19">Training!$2:$4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9" l="1"/>
  <c r="G43" i="7"/>
  <c r="H43" i="7"/>
  <c r="I43" i="7"/>
  <c r="J43" i="7"/>
  <c r="K43" i="7"/>
  <c r="L43" i="7"/>
  <c r="L47" i="7" s="1"/>
  <c r="M43" i="7"/>
  <c r="N43" i="7"/>
  <c r="O43" i="7"/>
  <c r="G44" i="7"/>
  <c r="H44" i="7"/>
  <c r="I44" i="7"/>
  <c r="J44" i="7"/>
  <c r="K44" i="7"/>
  <c r="K47" i="7" s="1"/>
  <c r="L44" i="7"/>
  <c r="M44" i="7"/>
  <c r="N44" i="7"/>
  <c r="O44" i="7"/>
  <c r="G45" i="7"/>
  <c r="H45" i="7"/>
  <c r="I45" i="7"/>
  <c r="J45" i="7"/>
  <c r="J47" i="7" s="1"/>
  <c r="K45" i="7"/>
  <c r="L45" i="7"/>
  <c r="M45" i="7"/>
  <c r="N45" i="7"/>
  <c r="O45" i="7"/>
  <c r="G46" i="7"/>
  <c r="H46" i="7"/>
  <c r="I46" i="7"/>
  <c r="D46" i="7" s="1"/>
  <c r="J46" i="7"/>
  <c r="K46" i="7"/>
  <c r="L46" i="7"/>
  <c r="M46" i="7"/>
  <c r="N46" i="7"/>
  <c r="O46" i="7"/>
  <c r="D44" i="7"/>
  <c r="M47" i="7"/>
  <c r="N47" i="7"/>
  <c r="O47" i="7"/>
  <c r="M1" i="12"/>
  <c r="N1" i="12"/>
  <c r="O1" i="12"/>
  <c r="P1" i="12"/>
  <c r="Q1" i="12"/>
  <c r="R1" i="12"/>
  <c r="M21" i="12"/>
  <c r="N21" i="12"/>
  <c r="O21" i="12"/>
  <c r="P21" i="12"/>
  <c r="Q21" i="12"/>
  <c r="R21" i="12"/>
  <c r="K1" i="10"/>
  <c r="L1" i="10"/>
  <c r="M1" i="10"/>
  <c r="N1" i="10"/>
  <c r="O1" i="10"/>
  <c r="K21" i="10"/>
  <c r="L21" i="10"/>
  <c r="M21" i="10"/>
  <c r="N21" i="10"/>
  <c r="O21" i="10"/>
  <c r="R1" i="6"/>
  <c r="S1" i="6"/>
  <c r="T1" i="6"/>
  <c r="U1" i="6"/>
  <c r="V1" i="6"/>
  <c r="R21" i="6"/>
  <c r="S21" i="6"/>
  <c r="T21" i="6"/>
  <c r="U21" i="6"/>
  <c r="V21" i="6"/>
  <c r="S1" i="1"/>
  <c r="S39" i="1"/>
  <c r="O1" i="1"/>
  <c r="P1" i="1"/>
  <c r="Q1" i="1"/>
  <c r="R1" i="1"/>
  <c r="I3" i="7"/>
  <c r="D45" i="7" l="1"/>
  <c r="D43" i="7"/>
  <c r="L19" i="29"/>
  <c r="K19" i="29"/>
  <c r="J19" i="29"/>
  <c r="F19" i="29"/>
  <c r="L18" i="29"/>
  <c r="K18" i="29"/>
  <c r="J18" i="29"/>
  <c r="F18" i="29"/>
  <c r="L17" i="29"/>
  <c r="K17" i="29"/>
  <c r="J17" i="29"/>
  <c r="F17" i="29"/>
  <c r="L16" i="29"/>
  <c r="K16" i="29"/>
  <c r="J16" i="29"/>
  <c r="F16" i="29"/>
  <c r="L15" i="29"/>
  <c r="K15" i="29"/>
  <c r="J15" i="29"/>
  <c r="F15" i="29"/>
  <c r="L14" i="29"/>
  <c r="K14" i="29"/>
  <c r="J14" i="29"/>
  <c r="F14" i="29"/>
  <c r="L13" i="29"/>
  <c r="K13" i="29"/>
  <c r="J13" i="29"/>
  <c r="F13" i="29"/>
  <c r="L12" i="29"/>
  <c r="K12" i="29"/>
  <c r="J12" i="29"/>
  <c r="F12" i="29"/>
  <c r="L11" i="29"/>
  <c r="K11" i="29"/>
  <c r="J11" i="29"/>
  <c r="F11" i="29"/>
  <c r="L10" i="29"/>
  <c r="K10" i="29"/>
  <c r="J10" i="29"/>
  <c r="F10" i="29"/>
  <c r="L9" i="29"/>
  <c r="K9" i="29"/>
  <c r="J9" i="29"/>
  <c r="F9" i="29"/>
  <c r="L8" i="29"/>
  <c r="K8" i="29"/>
  <c r="J8" i="29"/>
  <c r="F8" i="29"/>
  <c r="L7" i="29"/>
  <c r="K7" i="29"/>
  <c r="J7" i="29"/>
  <c r="F7" i="29"/>
  <c r="L6" i="29"/>
  <c r="K6" i="29"/>
  <c r="J6" i="29"/>
  <c r="F6" i="29"/>
  <c r="L5" i="29"/>
  <c r="K5" i="29"/>
  <c r="J5" i="29"/>
  <c r="F5" i="29"/>
  <c r="L4" i="29"/>
  <c r="K4" i="29"/>
  <c r="J4" i="29"/>
  <c r="F4" i="29"/>
  <c r="L20" i="29" s="1"/>
  <c r="M1" i="29"/>
  <c r="L1" i="29"/>
  <c r="K1" i="29"/>
  <c r="J1" i="29"/>
  <c r="I1" i="29"/>
  <c r="H1" i="29"/>
  <c r="G1" i="29"/>
  <c r="F1" i="29"/>
  <c r="E1" i="29"/>
  <c r="D1" i="29"/>
  <c r="C1" i="29"/>
  <c r="B1" i="29"/>
  <c r="L19" i="28"/>
  <c r="K19" i="28"/>
  <c r="J19" i="28"/>
  <c r="F19" i="28"/>
  <c r="L18" i="28"/>
  <c r="K18" i="28"/>
  <c r="J18" i="28"/>
  <c r="F18" i="28"/>
  <c r="L17" i="28"/>
  <c r="K17" i="28"/>
  <c r="J17" i="28"/>
  <c r="F17" i="28"/>
  <c r="L16" i="28"/>
  <c r="K16" i="28"/>
  <c r="J16" i="28"/>
  <c r="F16" i="28"/>
  <c r="L15" i="28"/>
  <c r="K15" i="28"/>
  <c r="J15" i="28"/>
  <c r="F15" i="28"/>
  <c r="L14" i="28"/>
  <c r="K14" i="28"/>
  <c r="J14" i="28"/>
  <c r="F14" i="28"/>
  <c r="L13" i="28"/>
  <c r="K13" i="28"/>
  <c r="J13" i="28"/>
  <c r="F13" i="28"/>
  <c r="L12" i="28"/>
  <c r="K12" i="28"/>
  <c r="J12" i="28"/>
  <c r="F12" i="28"/>
  <c r="L11" i="28"/>
  <c r="K11" i="28"/>
  <c r="J11" i="28"/>
  <c r="F11" i="28"/>
  <c r="L10" i="28"/>
  <c r="K10" i="28"/>
  <c r="J10" i="28"/>
  <c r="F10" i="28"/>
  <c r="L9" i="28"/>
  <c r="K9" i="28"/>
  <c r="J9" i="28"/>
  <c r="F9" i="28"/>
  <c r="L8" i="28"/>
  <c r="K8" i="28"/>
  <c r="J8" i="28"/>
  <c r="F8" i="28"/>
  <c r="L7" i="28"/>
  <c r="K7" i="28"/>
  <c r="J7" i="28"/>
  <c r="F7" i="28"/>
  <c r="L6" i="28"/>
  <c r="K6" i="28"/>
  <c r="J6" i="28"/>
  <c r="F6" i="28"/>
  <c r="L5" i="28"/>
  <c r="K5" i="28"/>
  <c r="J5" i="28"/>
  <c r="F5" i="28"/>
  <c r="L4" i="28"/>
  <c r="K4" i="28"/>
  <c r="J4" i="28"/>
  <c r="F4" i="28"/>
  <c r="M1" i="28"/>
  <c r="L1" i="28"/>
  <c r="K1" i="28"/>
  <c r="J1" i="28"/>
  <c r="I1" i="28"/>
  <c r="H1" i="28"/>
  <c r="G1" i="28"/>
  <c r="F1" i="28"/>
  <c r="E1" i="28"/>
  <c r="D1" i="28"/>
  <c r="C1" i="28"/>
  <c r="B1" i="28"/>
  <c r="X8" i="8"/>
  <c r="X9" i="8"/>
  <c r="X10" i="8"/>
  <c r="X11" i="8"/>
  <c r="X12" i="8"/>
  <c r="X13" i="8"/>
  <c r="X14" i="8"/>
  <c r="X15" i="8"/>
  <c r="X16" i="8"/>
  <c r="X17" i="8"/>
  <c r="X18" i="8"/>
  <c r="X19" i="8"/>
  <c r="X20" i="8"/>
  <c r="X21" i="8"/>
  <c r="X22" i="8"/>
  <c r="X23" i="8"/>
  <c r="X24" i="8"/>
  <c r="D4" i="17"/>
  <c r="D5" i="17"/>
  <c r="D6" i="17"/>
  <c r="D7" i="17"/>
  <c r="D8" i="17"/>
  <c r="D9" i="17"/>
  <c r="D10" i="17"/>
  <c r="D11" i="17"/>
  <c r="D12" i="17"/>
  <c r="D13" i="17"/>
  <c r="D14" i="17"/>
  <c r="D15" i="17"/>
  <c r="D16" i="17"/>
  <c r="D17" i="17"/>
  <c r="D18" i="17"/>
  <c r="D19" i="17"/>
  <c r="D4" i="18"/>
  <c r="D5" i="18"/>
  <c r="D6" i="18"/>
  <c r="D7" i="18"/>
  <c r="D8" i="18"/>
  <c r="D9" i="18"/>
  <c r="D10" i="18"/>
  <c r="D11" i="18"/>
  <c r="D12" i="18"/>
  <c r="D13" i="18"/>
  <c r="D14" i="18"/>
  <c r="D15" i="18"/>
  <c r="D16" i="18"/>
  <c r="D17" i="18"/>
  <c r="D18" i="18"/>
  <c r="D19" i="18"/>
  <c r="D4" i="19"/>
  <c r="D5" i="19"/>
  <c r="D6" i="19"/>
  <c r="D7" i="19"/>
  <c r="D8" i="19"/>
  <c r="D9" i="19"/>
  <c r="D10" i="19"/>
  <c r="D11" i="19"/>
  <c r="D12" i="19"/>
  <c r="D13" i="19"/>
  <c r="D14" i="19"/>
  <c r="D15" i="19"/>
  <c r="D16" i="19"/>
  <c r="D17" i="19"/>
  <c r="D18" i="19"/>
  <c r="D19" i="19"/>
  <c r="D4" i="20"/>
  <c r="D5" i="20"/>
  <c r="D6" i="20"/>
  <c r="D7" i="20"/>
  <c r="D8" i="20"/>
  <c r="D9" i="20"/>
  <c r="D10" i="20"/>
  <c r="D11" i="20"/>
  <c r="D12" i="20"/>
  <c r="D13" i="20"/>
  <c r="D14" i="20"/>
  <c r="D15" i="20"/>
  <c r="D16" i="20"/>
  <c r="D17" i="20"/>
  <c r="D18" i="20"/>
  <c r="D19" i="20"/>
  <c r="F4" i="2"/>
  <c r="F5" i="2"/>
  <c r="F6" i="2"/>
  <c r="F7" i="2"/>
  <c r="F8" i="2"/>
  <c r="F9" i="2"/>
  <c r="F10" i="2"/>
  <c r="F11" i="2"/>
  <c r="F12" i="2"/>
  <c r="F13" i="2"/>
  <c r="F14" i="2"/>
  <c r="F15" i="2"/>
  <c r="F16" i="2"/>
  <c r="F17" i="2"/>
  <c r="F18" i="2"/>
  <c r="F19" i="2"/>
  <c r="F4" i="3"/>
  <c r="F5" i="3"/>
  <c r="F6" i="3"/>
  <c r="F7" i="3"/>
  <c r="F8" i="3"/>
  <c r="F9" i="3"/>
  <c r="F10" i="3"/>
  <c r="F11" i="3"/>
  <c r="F12" i="3"/>
  <c r="F13" i="3"/>
  <c r="F14" i="3"/>
  <c r="F15" i="3"/>
  <c r="F16" i="3"/>
  <c r="F17" i="3"/>
  <c r="F18" i="3"/>
  <c r="F19" i="3"/>
  <c r="F4" i="11"/>
  <c r="F5" i="11"/>
  <c r="F6" i="11"/>
  <c r="F7" i="11"/>
  <c r="F8" i="11"/>
  <c r="F9" i="11"/>
  <c r="F10" i="11"/>
  <c r="F11" i="11"/>
  <c r="F12" i="11"/>
  <c r="F13" i="11"/>
  <c r="F14" i="11"/>
  <c r="F15" i="11"/>
  <c r="F16" i="11"/>
  <c r="F17" i="11"/>
  <c r="F18" i="11"/>
  <c r="F19" i="11"/>
  <c r="D4" i="13"/>
  <c r="D5" i="13"/>
  <c r="D6" i="13"/>
  <c r="D7" i="13"/>
  <c r="D8" i="13"/>
  <c r="D9" i="13"/>
  <c r="D10" i="13"/>
  <c r="D11" i="13"/>
  <c r="D12" i="13"/>
  <c r="D13" i="13"/>
  <c r="D14" i="13"/>
  <c r="D15" i="13"/>
  <c r="D16" i="13"/>
  <c r="D17" i="13"/>
  <c r="D18" i="13"/>
  <c r="D19" i="13"/>
  <c r="F5" i="4"/>
  <c r="F6" i="4"/>
  <c r="F7" i="4"/>
  <c r="F8" i="4"/>
  <c r="F9" i="4"/>
  <c r="F10" i="4"/>
  <c r="X5" i="8"/>
  <c r="F15" i="4" s="1"/>
  <c r="F16" i="4"/>
  <c r="F17" i="4"/>
  <c r="F18" i="4"/>
  <c r="F19" i="4"/>
  <c r="F20" i="4"/>
  <c r="F21" i="4"/>
  <c r="F22" i="4"/>
  <c r="F23" i="4"/>
  <c r="F24" i="4"/>
  <c r="F25" i="4"/>
  <c r="F26" i="4"/>
  <c r="F27" i="4"/>
  <c r="F28" i="4"/>
  <c r="F29" i="4"/>
  <c r="F30" i="4"/>
  <c r="D4" i="21"/>
  <c r="D5" i="21"/>
  <c r="D6" i="21"/>
  <c r="D7" i="21"/>
  <c r="D8" i="21"/>
  <c r="D9" i="21"/>
  <c r="D10" i="21"/>
  <c r="D11" i="21"/>
  <c r="D12" i="21"/>
  <c r="D13" i="21"/>
  <c r="D14" i="21"/>
  <c r="D15" i="21"/>
  <c r="D16" i="21"/>
  <c r="D17" i="21"/>
  <c r="D18" i="21"/>
  <c r="D19" i="21"/>
  <c r="D4" i="22"/>
  <c r="D5" i="22"/>
  <c r="D6" i="22"/>
  <c r="D7" i="22"/>
  <c r="D8" i="22"/>
  <c r="D9" i="22"/>
  <c r="D10" i="22"/>
  <c r="D11" i="22"/>
  <c r="D12" i="22"/>
  <c r="D13" i="22"/>
  <c r="D14" i="22"/>
  <c r="D15" i="22"/>
  <c r="D16" i="22"/>
  <c r="D17" i="22"/>
  <c r="D18" i="22"/>
  <c r="D19" i="22"/>
  <c r="E4" i="15"/>
  <c r="E5" i="15"/>
  <c r="E6" i="15"/>
  <c r="E7" i="15"/>
  <c r="E8" i="15"/>
  <c r="E9" i="15"/>
  <c r="E10" i="15"/>
  <c r="E11" i="15"/>
  <c r="E12" i="15"/>
  <c r="E13" i="15"/>
  <c r="E14" i="15"/>
  <c r="E15" i="15"/>
  <c r="E16" i="15"/>
  <c r="E17" i="15"/>
  <c r="E18" i="15"/>
  <c r="E19" i="15"/>
  <c r="D5" i="8"/>
  <c r="G13" i="9"/>
  <c r="H13" i="9"/>
  <c r="E13" i="9"/>
  <c r="E14" i="9"/>
  <c r="E15" i="9"/>
  <c r="E16" i="9"/>
  <c r="E17" i="9"/>
  <c r="E18" i="9"/>
  <c r="E19" i="9"/>
  <c r="E20" i="9"/>
  <c r="E21" i="9"/>
  <c r="E22" i="9"/>
  <c r="E23" i="9"/>
  <c r="D6" i="8"/>
  <c r="G4" i="17"/>
  <c r="H4" i="17"/>
  <c r="I4" i="17"/>
  <c r="BT13" i="24"/>
  <c r="BT14" i="24"/>
  <c r="BT15" i="24"/>
  <c r="BT16" i="24"/>
  <c r="BT17" i="24"/>
  <c r="BT18" i="24"/>
  <c r="BT19" i="24"/>
  <c r="BT20" i="24"/>
  <c r="BT21" i="24"/>
  <c r="BT22" i="24"/>
  <c r="BT23" i="24"/>
  <c r="BT24" i="24"/>
  <c r="BT25" i="24"/>
  <c r="BT26" i="24"/>
  <c r="BT27" i="24"/>
  <c r="BT28" i="24"/>
  <c r="BT29" i="24"/>
  <c r="BT30" i="24"/>
  <c r="BT31" i="24"/>
  <c r="BT32" i="24"/>
  <c r="BT33" i="24"/>
  <c r="BT34" i="24"/>
  <c r="BT35" i="24"/>
  <c r="BT36" i="24"/>
  <c r="BT37" i="24"/>
  <c r="BT38" i="24"/>
  <c r="BT39" i="24"/>
  <c r="BT40" i="24"/>
  <c r="BT41" i="24"/>
  <c r="BT42" i="24"/>
  <c r="BT43" i="24"/>
  <c r="BT44" i="24"/>
  <c r="BT45" i="24"/>
  <c r="BT46" i="24"/>
  <c r="BT47" i="24"/>
  <c r="BT48" i="24"/>
  <c r="BT49" i="24"/>
  <c r="BT50" i="24"/>
  <c r="BT51" i="24"/>
  <c r="BT52" i="24"/>
  <c r="BT53" i="24"/>
  <c r="BT54" i="24"/>
  <c r="BT55" i="24"/>
  <c r="BT56" i="24"/>
  <c r="BT57" i="24"/>
  <c r="BT58" i="24"/>
  <c r="BT59" i="24"/>
  <c r="BT60" i="24"/>
  <c r="BT61" i="24"/>
  <c r="BT12" i="24"/>
  <c r="X6" i="8"/>
  <c r="F3" i="16" s="1"/>
  <c r="X7" i="8"/>
  <c r="G23" i="9"/>
  <c r="G22" i="9"/>
  <c r="G21" i="9"/>
  <c r="G20" i="9"/>
  <c r="G19" i="9"/>
  <c r="G18" i="9"/>
  <c r="G17" i="9"/>
  <c r="G16" i="9"/>
  <c r="G15" i="9"/>
  <c r="G14" i="9"/>
  <c r="G5" i="9"/>
  <c r="G6" i="9"/>
  <c r="G7" i="9"/>
  <c r="G8" i="9"/>
  <c r="G9" i="9"/>
  <c r="C12" i="9"/>
  <c r="D12" i="9"/>
  <c r="K65" i="24"/>
  <c r="J66" i="24"/>
  <c r="K66" i="24"/>
  <c r="J67" i="24"/>
  <c r="K67" i="24"/>
  <c r="J68" i="24"/>
  <c r="K68" i="24" s="1"/>
  <c r="L65" i="24"/>
  <c r="L66" i="24"/>
  <c r="L67" i="24"/>
  <c r="M65" i="24"/>
  <c r="M66" i="24"/>
  <c r="M67" i="24"/>
  <c r="N65" i="24"/>
  <c r="N69" i="24" s="1"/>
  <c r="N66" i="24"/>
  <c r="N67" i="24"/>
  <c r="N68" i="24"/>
  <c r="O65" i="24"/>
  <c r="O69" i="24" s="1"/>
  <c r="O66" i="24"/>
  <c r="O67" i="24"/>
  <c r="O68" i="24"/>
  <c r="P65" i="24"/>
  <c r="P69" i="24" s="1"/>
  <c r="P66" i="24"/>
  <c r="P67" i="24"/>
  <c r="P68" i="24"/>
  <c r="Q65" i="24"/>
  <c r="Q69" i="24" s="1"/>
  <c r="Q66" i="24"/>
  <c r="Q67" i="24"/>
  <c r="Q68" i="24"/>
  <c r="R65" i="24"/>
  <c r="R69" i="24" s="1"/>
  <c r="R66" i="24"/>
  <c r="R67" i="24"/>
  <c r="R68" i="24"/>
  <c r="S65" i="24"/>
  <c r="S69" i="24" s="1"/>
  <c r="S66" i="24"/>
  <c r="S67" i="24"/>
  <c r="S68" i="24"/>
  <c r="T65" i="24"/>
  <c r="T66" i="24"/>
  <c r="T67" i="24"/>
  <c r="T68" i="24"/>
  <c r="U65" i="24"/>
  <c r="U66" i="24"/>
  <c r="U67" i="24"/>
  <c r="U68" i="24"/>
  <c r="V65" i="24"/>
  <c r="V69" i="24" s="1"/>
  <c r="V66" i="24"/>
  <c r="V67" i="24"/>
  <c r="V68" i="24"/>
  <c r="W65" i="24"/>
  <c r="W66" i="24"/>
  <c r="W67" i="24"/>
  <c r="W68" i="24"/>
  <c r="X65" i="24"/>
  <c r="X66" i="24"/>
  <c r="X67" i="24"/>
  <c r="X68" i="24"/>
  <c r="Y65" i="24"/>
  <c r="Y66" i="24"/>
  <c r="Y69" i="24" s="1"/>
  <c r="Y67" i="24"/>
  <c r="Y68" i="24"/>
  <c r="Z65" i="24"/>
  <c r="Z66" i="24"/>
  <c r="Z67" i="24"/>
  <c r="Z68" i="24"/>
  <c r="AA65" i="24"/>
  <c r="AA66" i="24"/>
  <c r="AA69" i="24" s="1"/>
  <c r="AA67" i="24"/>
  <c r="AA68" i="24"/>
  <c r="AB65" i="24"/>
  <c r="AB66" i="24"/>
  <c r="AB67" i="24"/>
  <c r="AB68" i="24"/>
  <c r="AC65" i="24"/>
  <c r="AC69" i="24" s="1"/>
  <c r="AC66" i="24"/>
  <c r="AC67" i="24"/>
  <c r="AC68" i="24"/>
  <c r="AD65" i="24"/>
  <c r="AD66" i="24"/>
  <c r="AD67" i="24"/>
  <c r="AD68" i="24"/>
  <c r="AE65" i="24"/>
  <c r="AE69" i="24" s="1"/>
  <c r="AE66" i="24"/>
  <c r="AE67" i="24"/>
  <c r="AE68" i="24"/>
  <c r="AF65" i="24"/>
  <c r="AF66" i="24"/>
  <c r="AF67" i="24"/>
  <c r="AF68" i="24"/>
  <c r="AG65" i="24"/>
  <c r="AG69" i="24" s="1"/>
  <c r="AG66" i="24"/>
  <c r="AG67" i="24"/>
  <c r="AG68" i="24"/>
  <c r="AH65" i="24"/>
  <c r="AH69" i="24" s="1"/>
  <c r="AH66" i="24"/>
  <c r="AH67" i="24"/>
  <c r="AH68" i="24"/>
  <c r="AI65" i="24"/>
  <c r="AI66" i="24"/>
  <c r="AI67" i="24"/>
  <c r="AI68" i="24"/>
  <c r="AI69" i="24"/>
  <c r="AJ65" i="24"/>
  <c r="AJ66" i="24"/>
  <c r="AJ67" i="24"/>
  <c r="AJ69" i="24" s="1"/>
  <c r="AJ68" i="24"/>
  <c r="AK65" i="24"/>
  <c r="AK66" i="24"/>
  <c r="AK67" i="24"/>
  <c r="AK68" i="24"/>
  <c r="AL65" i="24"/>
  <c r="AL66" i="24"/>
  <c r="AL69" i="24" s="1"/>
  <c r="AL67" i="24"/>
  <c r="AL68" i="24"/>
  <c r="AM65" i="24"/>
  <c r="AM66" i="24"/>
  <c r="AM67" i="24"/>
  <c r="AM68" i="24"/>
  <c r="AN65" i="24"/>
  <c r="AN69" i="24" s="1"/>
  <c r="AN66" i="24"/>
  <c r="AN67" i="24"/>
  <c r="AN68" i="24"/>
  <c r="AO65" i="24"/>
  <c r="AO66" i="24"/>
  <c r="AO69" i="24" s="1"/>
  <c r="AO67" i="24"/>
  <c r="AO68" i="24"/>
  <c r="AP65" i="24"/>
  <c r="AP69" i="24" s="1"/>
  <c r="AP66" i="24"/>
  <c r="AP67" i="24"/>
  <c r="AP68" i="24"/>
  <c r="AQ65" i="24"/>
  <c r="AQ69" i="24" s="1"/>
  <c r="AQ66" i="24"/>
  <c r="AQ67" i="24"/>
  <c r="AQ68" i="24"/>
  <c r="AR65" i="24"/>
  <c r="AR69" i="24" s="1"/>
  <c r="AR66" i="24"/>
  <c r="AR67" i="24"/>
  <c r="AR68" i="24"/>
  <c r="AS65" i="24"/>
  <c r="AS66" i="24"/>
  <c r="AS67" i="24"/>
  <c r="AS68" i="24"/>
  <c r="AT65" i="24"/>
  <c r="AT69" i="24" s="1"/>
  <c r="AT66" i="24"/>
  <c r="AT67" i="24"/>
  <c r="AT68" i="24"/>
  <c r="AU65" i="24"/>
  <c r="AU69" i="24" s="1"/>
  <c r="AU66" i="24"/>
  <c r="AU67" i="24"/>
  <c r="AU68" i="24"/>
  <c r="AV65" i="24"/>
  <c r="AV66" i="24"/>
  <c r="AV67" i="24"/>
  <c r="AV68" i="24"/>
  <c r="AW65" i="24"/>
  <c r="AW69" i="24" s="1"/>
  <c r="AW66" i="24"/>
  <c r="AW67" i="24"/>
  <c r="AW68" i="24"/>
  <c r="AX65" i="24"/>
  <c r="AX69" i="24" s="1"/>
  <c r="AX66" i="24"/>
  <c r="AX67" i="24"/>
  <c r="AX68" i="24"/>
  <c r="AY65" i="24"/>
  <c r="AY66" i="24"/>
  <c r="AY67" i="24"/>
  <c r="AY68" i="24"/>
  <c r="AY69" i="24"/>
  <c r="AZ65" i="24"/>
  <c r="AZ66" i="24"/>
  <c r="AZ67" i="24"/>
  <c r="AZ69" i="24" s="1"/>
  <c r="AZ68" i="24"/>
  <c r="BA65" i="24"/>
  <c r="BA66" i="24"/>
  <c r="BA67" i="24"/>
  <c r="BA68" i="24"/>
  <c r="BB65" i="24"/>
  <c r="BB66" i="24"/>
  <c r="BB69" i="24" s="1"/>
  <c r="BB67" i="24"/>
  <c r="BB68" i="24"/>
  <c r="BC65" i="24"/>
  <c r="BC66" i="24"/>
  <c r="BC67" i="24"/>
  <c r="BC68" i="24"/>
  <c r="BD65" i="24"/>
  <c r="BD69" i="24" s="1"/>
  <c r="BD66" i="24"/>
  <c r="BD67" i="24"/>
  <c r="BD68" i="24"/>
  <c r="BE65" i="24"/>
  <c r="BE66" i="24"/>
  <c r="BE69" i="24" s="1"/>
  <c r="BE67" i="24"/>
  <c r="BE68" i="24"/>
  <c r="BF65" i="24"/>
  <c r="BF69" i="24" s="1"/>
  <c r="BF66" i="24"/>
  <c r="BF67" i="24"/>
  <c r="BF68" i="24"/>
  <c r="BG65" i="24"/>
  <c r="BG69" i="24" s="1"/>
  <c r="BG66" i="24"/>
  <c r="BG67" i="24"/>
  <c r="BG68" i="24"/>
  <c r="BH65" i="24"/>
  <c r="BH69" i="24" s="1"/>
  <c r="BH66" i="24"/>
  <c r="BH67" i="24"/>
  <c r="BH68" i="24"/>
  <c r="BI65" i="24"/>
  <c r="BI66" i="24"/>
  <c r="BI67" i="24"/>
  <c r="BI68" i="24"/>
  <c r="BJ65" i="24"/>
  <c r="BJ69" i="24" s="1"/>
  <c r="BJ66" i="24"/>
  <c r="BJ67" i="24"/>
  <c r="BJ68" i="24"/>
  <c r="BK65" i="24"/>
  <c r="BK69" i="24" s="1"/>
  <c r="BK66" i="24"/>
  <c r="BK67" i="24"/>
  <c r="BK68" i="24"/>
  <c r="BL65" i="24"/>
  <c r="BL66" i="24"/>
  <c r="BL67" i="24"/>
  <c r="BL68" i="24"/>
  <c r="BM65" i="24"/>
  <c r="BM69" i="24" s="1"/>
  <c r="BM66" i="24"/>
  <c r="BM67" i="24"/>
  <c r="BM68" i="24"/>
  <c r="BN65" i="24"/>
  <c r="BN69" i="24" s="1"/>
  <c r="BN66" i="24"/>
  <c r="BN67" i="24"/>
  <c r="BN68" i="24"/>
  <c r="BO65" i="24"/>
  <c r="BO66" i="24"/>
  <c r="BO67" i="24"/>
  <c r="BO68" i="24"/>
  <c r="BO69" i="24"/>
  <c r="BP65" i="24"/>
  <c r="BP66" i="24"/>
  <c r="BP67" i="24"/>
  <c r="BP69" i="24" s="1"/>
  <c r="BP68" i="24"/>
  <c r="BQ65" i="24"/>
  <c r="BQ66" i="24"/>
  <c r="BQ67" i="24"/>
  <c r="BQ68" i="24"/>
  <c r="BR65" i="24"/>
  <c r="BR66" i="24"/>
  <c r="BR69" i="24" s="1"/>
  <c r="BR67" i="24"/>
  <c r="BR68" i="24"/>
  <c r="BS25" i="24"/>
  <c r="BS26" i="24"/>
  <c r="BS27" i="24"/>
  <c r="BS28" i="24"/>
  <c r="BS12" i="24"/>
  <c r="BS13" i="24"/>
  <c r="BS14" i="24"/>
  <c r="BS15" i="24"/>
  <c r="BS16" i="24"/>
  <c r="BS17" i="24"/>
  <c r="BS18" i="24"/>
  <c r="BS19" i="24"/>
  <c r="BS20" i="24"/>
  <c r="BS21" i="24"/>
  <c r="BS22" i="24"/>
  <c r="BS23" i="24"/>
  <c r="BS24" i="24"/>
  <c r="BS29" i="24"/>
  <c r="BS30" i="24"/>
  <c r="BS68" i="24" s="1"/>
  <c r="BS31" i="24"/>
  <c r="BS32" i="24"/>
  <c r="BS67" i="24" s="1"/>
  <c r="BS33" i="24"/>
  <c r="BS34" i="24"/>
  <c r="BS35" i="24"/>
  <c r="BS36" i="24"/>
  <c r="BS37" i="24"/>
  <c r="BS38" i="24"/>
  <c r="L64" i="24"/>
  <c r="M64" i="24"/>
  <c r="N64" i="24"/>
  <c r="O64" i="24"/>
  <c r="P64" i="24"/>
  <c r="Q64" i="24"/>
  <c r="R64" i="24"/>
  <c r="S64" i="24"/>
  <c r="T64" i="24"/>
  <c r="U64" i="24"/>
  <c r="V64" i="24"/>
  <c r="W64" i="24"/>
  <c r="X64" i="24"/>
  <c r="Y64" i="24"/>
  <c r="Z64" i="24"/>
  <c r="AA64" i="24"/>
  <c r="AB64" i="24"/>
  <c r="AC64" i="24"/>
  <c r="AD64" i="24"/>
  <c r="AE64" i="24"/>
  <c r="AF64" i="24"/>
  <c r="AG64" i="24"/>
  <c r="AH64" i="24"/>
  <c r="AI64" i="24"/>
  <c r="AJ64" i="24"/>
  <c r="AK64" i="24"/>
  <c r="AL64" i="24"/>
  <c r="AM64" i="24"/>
  <c r="AN64" i="24"/>
  <c r="AO64" i="24"/>
  <c r="AP64"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K64" i="24"/>
  <c r="AE1" i="8"/>
  <c r="AD1" i="8"/>
  <c r="AC1" i="8"/>
  <c r="E16" i="1"/>
  <c r="K1" i="6"/>
  <c r="J1" i="6"/>
  <c r="I1" i="6"/>
  <c r="C1" i="6"/>
  <c r="E19" i="1"/>
  <c r="E20" i="1"/>
  <c r="E21" i="1"/>
  <c r="E22" i="1"/>
  <c r="E23" i="1"/>
  <c r="E24" i="1"/>
  <c r="E25" i="1"/>
  <c r="E26" i="1"/>
  <c r="E27" i="1"/>
  <c r="E28" i="1"/>
  <c r="E29" i="1"/>
  <c r="E30" i="1"/>
  <c r="E31" i="1"/>
  <c r="E32" i="1"/>
  <c r="E33" i="1"/>
  <c r="E34" i="1"/>
  <c r="E35" i="1"/>
  <c r="E36" i="1"/>
  <c r="E37" i="1"/>
  <c r="A13" i="24"/>
  <c r="A14" i="24"/>
  <c r="A15" i="24"/>
  <c r="A16" i="24"/>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G1" i="8"/>
  <c r="BS39" i="24"/>
  <c r="BS40" i="24"/>
  <c r="BS41" i="24"/>
  <c r="BS42" i="24"/>
  <c r="BS43" i="24"/>
  <c r="BS52" i="24"/>
  <c r="BS53" i="24"/>
  <c r="BS54" i="24"/>
  <c r="BS55" i="24"/>
  <c r="BS56" i="24"/>
  <c r="BS57" i="24"/>
  <c r="BS58" i="24"/>
  <c r="BS59" i="24"/>
  <c r="BS60" i="24"/>
  <c r="BS61" i="24"/>
  <c r="AH1" i="8"/>
  <c r="N62" i="24"/>
  <c r="O62" i="24"/>
  <c r="P62" i="24"/>
  <c r="Q62" i="24"/>
  <c r="R62" i="24"/>
  <c r="S62" i="24"/>
  <c r="T62" i="24"/>
  <c r="U62" i="24"/>
  <c r="V62" i="24"/>
  <c r="W62" i="24"/>
  <c r="X62" i="24"/>
  <c r="Y62" i="24"/>
  <c r="Z62" i="24"/>
  <c r="AA62" i="24"/>
  <c r="AB62" i="24"/>
  <c r="AC62" i="24"/>
  <c r="AD62" i="24"/>
  <c r="AE62" i="24"/>
  <c r="AF62" i="24"/>
  <c r="AG62" i="24"/>
  <c r="AH62" i="24"/>
  <c r="AI62" i="24"/>
  <c r="AJ62" i="24"/>
  <c r="AK62" i="24"/>
  <c r="AL62" i="24"/>
  <c r="AM62" i="24"/>
  <c r="AN62" i="24"/>
  <c r="AO62" i="24"/>
  <c r="AP62"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M62" i="24"/>
  <c r="L62" i="24"/>
  <c r="K62" i="24"/>
  <c r="I15" i="4"/>
  <c r="H1" i="23"/>
  <c r="D1" i="9"/>
  <c r="E1" i="9"/>
  <c r="F1" i="9"/>
  <c r="E9" i="9"/>
  <c r="E8" i="9"/>
  <c r="E7" i="9"/>
  <c r="E6" i="9"/>
  <c r="C29" i="7"/>
  <c r="B9" i="16" s="1"/>
  <c r="C28" i="7"/>
  <c r="C27" i="7"/>
  <c r="C26" i="7"/>
  <c r="C25" i="7"/>
  <c r="B7" i="16" s="1"/>
  <c r="C22" i="7"/>
  <c r="B6" i="16" s="1"/>
  <c r="C21" i="7"/>
  <c r="B5" i="16" s="1"/>
  <c r="C20" i="7"/>
  <c r="B4" i="16" s="1"/>
  <c r="C19" i="7"/>
  <c r="C18" i="7"/>
  <c r="C17" i="7"/>
  <c r="C16" i="7"/>
  <c r="C15" i="7"/>
  <c r="G20" i="23"/>
  <c r="G19" i="23"/>
  <c r="G18" i="23"/>
  <c r="G17" i="23"/>
  <c r="G16" i="23"/>
  <c r="G15" i="23"/>
  <c r="G14" i="23"/>
  <c r="G13" i="23"/>
  <c r="G12" i="23"/>
  <c r="G11" i="23"/>
  <c r="G10" i="23"/>
  <c r="G9" i="23"/>
  <c r="G8" i="23"/>
  <c r="G7" i="23"/>
  <c r="C20" i="23"/>
  <c r="C19" i="23"/>
  <c r="C18" i="23"/>
  <c r="C17" i="23"/>
  <c r="C16" i="23"/>
  <c r="C15" i="23"/>
  <c r="C14" i="23"/>
  <c r="C13" i="23"/>
  <c r="C12" i="23"/>
  <c r="C11" i="23"/>
  <c r="C10" i="23"/>
  <c r="C9" i="23"/>
  <c r="C8" i="23"/>
  <c r="C7" i="23"/>
  <c r="A6" i="23"/>
  <c r="A7" i="23"/>
  <c r="A8" i="23"/>
  <c r="A9" i="23"/>
  <c r="A10" i="23"/>
  <c r="A11" i="23"/>
  <c r="A12" i="23"/>
  <c r="A13" i="23"/>
  <c r="A14" i="23"/>
  <c r="A15" i="23"/>
  <c r="A16" i="23"/>
  <c r="A17" i="23"/>
  <c r="A18" i="23"/>
  <c r="A19" i="23"/>
  <c r="G1" i="23"/>
  <c r="F1" i="23"/>
  <c r="E1" i="23"/>
  <c r="D1" i="23"/>
  <c r="C1" i="23"/>
  <c r="B1" i="23"/>
  <c r="G20" i="5"/>
  <c r="G19" i="5"/>
  <c r="G18" i="5"/>
  <c r="G17" i="5"/>
  <c r="G16" i="5"/>
  <c r="G15" i="5"/>
  <c r="G14" i="5"/>
  <c r="G13" i="5"/>
  <c r="G12" i="5"/>
  <c r="G11" i="5"/>
  <c r="G10" i="5"/>
  <c r="G9" i="5"/>
  <c r="G8" i="5"/>
  <c r="G7" i="5"/>
  <c r="G6" i="5"/>
  <c r="G5" i="5"/>
  <c r="F1" i="5"/>
  <c r="D20" i="5"/>
  <c r="D19" i="5"/>
  <c r="D18" i="5"/>
  <c r="D17" i="5"/>
  <c r="D16" i="5"/>
  <c r="D15" i="5"/>
  <c r="D14" i="5"/>
  <c r="D13" i="5"/>
  <c r="D12" i="5"/>
  <c r="A6" i="5"/>
  <c r="A7" i="5"/>
  <c r="A8" i="5"/>
  <c r="A9" i="5"/>
  <c r="A10" i="5"/>
  <c r="A11" i="5"/>
  <c r="A12" i="5"/>
  <c r="A13" i="5"/>
  <c r="A14" i="5"/>
  <c r="A15" i="5"/>
  <c r="A16" i="5"/>
  <c r="A17" i="5"/>
  <c r="A18" i="5"/>
  <c r="A19" i="5"/>
  <c r="H1" i="5"/>
  <c r="G1" i="5"/>
  <c r="E1" i="5"/>
  <c r="D1" i="5"/>
  <c r="C1" i="5"/>
  <c r="B1" i="5"/>
  <c r="H19" i="15"/>
  <c r="H18" i="15"/>
  <c r="H17" i="15"/>
  <c r="H16" i="15"/>
  <c r="H15" i="15"/>
  <c r="H14" i="15"/>
  <c r="H13" i="15"/>
  <c r="H12" i="15"/>
  <c r="H11" i="15"/>
  <c r="H10" i="15"/>
  <c r="H9" i="15"/>
  <c r="H8" i="15"/>
  <c r="H7" i="15"/>
  <c r="H6" i="15"/>
  <c r="H5" i="15"/>
  <c r="I10" i="4"/>
  <c r="I9" i="4"/>
  <c r="I8" i="4"/>
  <c r="I30" i="4"/>
  <c r="I29" i="4"/>
  <c r="I28" i="4"/>
  <c r="I27" i="4"/>
  <c r="I26" i="4"/>
  <c r="I25" i="4"/>
  <c r="I24" i="4"/>
  <c r="I23" i="4"/>
  <c r="I22" i="4"/>
  <c r="I21" i="4"/>
  <c r="I20" i="4"/>
  <c r="I19" i="4"/>
  <c r="G19" i="13"/>
  <c r="G18" i="13"/>
  <c r="G17" i="13"/>
  <c r="G16" i="13"/>
  <c r="G15" i="13"/>
  <c r="G14" i="13"/>
  <c r="G13" i="13"/>
  <c r="G12" i="13"/>
  <c r="G7" i="13"/>
  <c r="G5" i="13"/>
  <c r="J19" i="11"/>
  <c r="J18" i="11"/>
  <c r="J17" i="11"/>
  <c r="J16" i="11"/>
  <c r="J15" i="11"/>
  <c r="J14" i="11"/>
  <c r="J13" i="11"/>
  <c r="J12" i="11"/>
  <c r="J11" i="11"/>
  <c r="J10" i="11"/>
  <c r="J9" i="11"/>
  <c r="J19" i="3"/>
  <c r="J18" i="3"/>
  <c r="J17" i="3"/>
  <c r="J16" i="3"/>
  <c r="J15" i="3"/>
  <c r="J14" i="3"/>
  <c r="J13" i="3"/>
  <c r="J12" i="3"/>
  <c r="J11" i="3"/>
  <c r="J10" i="3"/>
  <c r="J9" i="3"/>
  <c r="J8" i="3"/>
  <c r="J19" i="2"/>
  <c r="J18" i="2"/>
  <c r="J17" i="2"/>
  <c r="J16" i="2"/>
  <c r="J15" i="2"/>
  <c r="J14" i="2"/>
  <c r="J13" i="2"/>
  <c r="J12" i="2"/>
  <c r="J11" i="2"/>
  <c r="J10" i="2"/>
  <c r="G19" i="22"/>
  <c r="G18" i="22"/>
  <c r="G17" i="22"/>
  <c r="G16" i="22"/>
  <c r="G15" i="22"/>
  <c r="G14" i="22"/>
  <c r="G13" i="22"/>
  <c r="G12" i="22"/>
  <c r="G11" i="22"/>
  <c r="G10" i="22"/>
  <c r="G9" i="22"/>
  <c r="G8" i="22"/>
  <c r="G7" i="22"/>
  <c r="G6" i="22"/>
  <c r="G19" i="21"/>
  <c r="G18" i="21"/>
  <c r="G17" i="21"/>
  <c r="G16" i="21"/>
  <c r="G15" i="21"/>
  <c r="G14" i="21"/>
  <c r="G13" i="21"/>
  <c r="G12" i="21"/>
  <c r="G11" i="21"/>
  <c r="G10" i="21"/>
  <c r="G9" i="21"/>
  <c r="G8" i="21"/>
  <c r="G7" i="21"/>
  <c r="G6" i="21"/>
  <c r="G5" i="21"/>
  <c r="G19" i="20"/>
  <c r="G18" i="20"/>
  <c r="G17" i="20"/>
  <c r="G16" i="20"/>
  <c r="G15" i="20"/>
  <c r="G14" i="20"/>
  <c r="G13" i="20"/>
  <c r="G12" i="20"/>
  <c r="G11" i="20"/>
  <c r="G10" i="20"/>
  <c r="G9" i="20"/>
  <c r="G5" i="20"/>
  <c r="G19" i="19"/>
  <c r="G18" i="19"/>
  <c r="G17" i="19"/>
  <c r="G16" i="19"/>
  <c r="G15" i="19"/>
  <c r="G14" i="19"/>
  <c r="G13" i="19"/>
  <c r="G12" i="19"/>
  <c r="G11" i="19"/>
  <c r="G10" i="19"/>
  <c r="G9" i="19"/>
  <c r="G8" i="19"/>
  <c r="G7" i="19"/>
  <c r="G6" i="19"/>
  <c r="G5" i="19"/>
  <c r="G19" i="18"/>
  <c r="G17" i="18"/>
  <c r="G16" i="18"/>
  <c r="G15" i="18"/>
  <c r="G14" i="18"/>
  <c r="G13" i="18"/>
  <c r="G12" i="18"/>
  <c r="G11" i="18"/>
  <c r="G10" i="18"/>
  <c r="G9" i="18"/>
  <c r="G8" i="18"/>
  <c r="G7" i="18"/>
  <c r="G6" i="18"/>
  <c r="G5" i="18"/>
  <c r="G19" i="17"/>
  <c r="G17" i="17"/>
  <c r="G16" i="17"/>
  <c r="G15" i="17"/>
  <c r="G14" i="17"/>
  <c r="G13" i="17"/>
  <c r="G12" i="17"/>
  <c r="G11" i="17"/>
  <c r="G10" i="17"/>
  <c r="G9" i="17"/>
  <c r="G8" i="17"/>
  <c r="G7" i="17"/>
  <c r="G6" i="17"/>
  <c r="D17" i="8"/>
  <c r="D16" i="8"/>
  <c r="D15" i="8"/>
  <c r="D14" i="8"/>
  <c r="D13" i="8"/>
  <c r="D12" i="8"/>
  <c r="D11" i="8"/>
  <c r="D10" i="8"/>
  <c r="D9" i="8"/>
  <c r="D8" i="8"/>
  <c r="D7" i="8"/>
  <c r="J4" i="3" s="1"/>
  <c r="K4" i="3" s="1"/>
  <c r="D1" i="8"/>
  <c r="G5" i="22"/>
  <c r="I18" i="4"/>
  <c r="I17" i="4"/>
  <c r="I16" i="4"/>
  <c r="I7" i="4"/>
  <c r="I6" i="4"/>
  <c r="G11" i="13"/>
  <c r="G10" i="13"/>
  <c r="G9" i="13"/>
  <c r="G6" i="13"/>
  <c r="G8" i="13"/>
  <c r="J6" i="11"/>
  <c r="J7" i="11"/>
  <c r="J8" i="11"/>
  <c r="J5" i="11"/>
  <c r="J7" i="3"/>
  <c r="J6" i="3"/>
  <c r="J5" i="3"/>
  <c r="J5" i="2"/>
  <c r="J6" i="2"/>
  <c r="J7" i="2"/>
  <c r="J8" i="2"/>
  <c r="J9" i="2"/>
  <c r="G8" i="20"/>
  <c r="G7" i="20"/>
  <c r="G6" i="20"/>
  <c r="G5" i="17"/>
  <c r="G18" i="18"/>
  <c r="G18" i="17"/>
  <c r="H4" i="15"/>
  <c r="I5" i="4"/>
  <c r="J4" i="11"/>
  <c r="G4" i="13"/>
  <c r="G4" i="22"/>
  <c r="J4" i="2"/>
  <c r="G4" i="21"/>
  <c r="G4" i="20"/>
  <c r="G4" i="19"/>
  <c r="I19" i="22"/>
  <c r="H19" i="22"/>
  <c r="I18" i="22"/>
  <c r="H18" i="22"/>
  <c r="I17" i="22"/>
  <c r="H17" i="22"/>
  <c r="I16" i="22"/>
  <c r="H16" i="22"/>
  <c r="I15" i="22"/>
  <c r="H15" i="22"/>
  <c r="I14" i="22"/>
  <c r="H14" i="22"/>
  <c r="I13" i="22"/>
  <c r="H13" i="22"/>
  <c r="I12" i="22"/>
  <c r="H12" i="22"/>
  <c r="I11" i="22"/>
  <c r="H11" i="22"/>
  <c r="I10" i="22"/>
  <c r="H10" i="22"/>
  <c r="I9" i="22"/>
  <c r="H9" i="22"/>
  <c r="I8" i="22"/>
  <c r="H8" i="22"/>
  <c r="H7" i="22"/>
  <c r="H6" i="22"/>
  <c r="A6" i="22"/>
  <c r="A7" i="22"/>
  <c r="A8" i="22"/>
  <c r="A9" i="22"/>
  <c r="A10" i="22"/>
  <c r="A11" i="22"/>
  <c r="A12" i="22"/>
  <c r="A13" i="22"/>
  <c r="A14" i="22"/>
  <c r="A15" i="22"/>
  <c r="A16" i="22"/>
  <c r="A17" i="22"/>
  <c r="A18" i="22"/>
  <c r="H5" i="22"/>
  <c r="A5" i="22"/>
  <c r="H4" i="22"/>
  <c r="J1" i="22"/>
  <c r="I1" i="22"/>
  <c r="H1" i="22"/>
  <c r="G1" i="22"/>
  <c r="F1" i="22"/>
  <c r="E1" i="22"/>
  <c r="D1" i="22"/>
  <c r="C1" i="22"/>
  <c r="B1" i="22"/>
  <c r="I19" i="21"/>
  <c r="H19" i="21"/>
  <c r="I18" i="21"/>
  <c r="H18" i="21"/>
  <c r="I17" i="21"/>
  <c r="H17" i="21"/>
  <c r="I16" i="21"/>
  <c r="H16" i="21"/>
  <c r="I15" i="21"/>
  <c r="H15" i="21"/>
  <c r="I14" i="21"/>
  <c r="H14" i="21"/>
  <c r="I13" i="21"/>
  <c r="H13" i="21"/>
  <c r="I12" i="21"/>
  <c r="H12" i="21"/>
  <c r="I11" i="21"/>
  <c r="H11" i="21"/>
  <c r="I10" i="21"/>
  <c r="H10" i="21"/>
  <c r="H9" i="21"/>
  <c r="H8" i="21"/>
  <c r="H7" i="21"/>
  <c r="H6" i="21"/>
  <c r="A6" i="21"/>
  <c r="A7" i="21"/>
  <c r="A8" i="21"/>
  <c r="A9" i="21"/>
  <c r="A10" i="21"/>
  <c r="A11" i="21"/>
  <c r="A12" i="21"/>
  <c r="A13" i="21"/>
  <c r="A14" i="21"/>
  <c r="A15" i="21"/>
  <c r="A16" i="21"/>
  <c r="A17" i="21"/>
  <c r="A18" i="21"/>
  <c r="H5" i="21"/>
  <c r="A5" i="21"/>
  <c r="H4" i="21"/>
  <c r="J1" i="21"/>
  <c r="I1" i="21"/>
  <c r="H1" i="21"/>
  <c r="G1" i="21"/>
  <c r="F1" i="21"/>
  <c r="E1" i="21"/>
  <c r="D1" i="21"/>
  <c r="C1" i="21"/>
  <c r="B1" i="21"/>
  <c r="I19" i="20"/>
  <c r="H19" i="20"/>
  <c r="I18" i="20"/>
  <c r="H18" i="20"/>
  <c r="I17" i="20"/>
  <c r="H17" i="20"/>
  <c r="I16" i="20"/>
  <c r="H16" i="20"/>
  <c r="I15" i="20"/>
  <c r="H15" i="20"/>
  <c r="I14" i="20"/>
  <c r="H14" i="20"/>
  <c r="I13" i="20"/>
  <c r="H13" i="20"/>
  <c r="I12" i="20"/>
  <c r="H12" i="20"/>
  <c r="I11" i="20"/>
  <c r="H11" i="20"/>
  <c r="I10" i="20"/>
  <c r="H10" i="20"/>
  <c r="I9" i="20"/>
  <c r="H9" i="20"/>
  <c r="H8" i="20"/>
  <c r="H7" i="20"/>
  <c r="H6" i="20"/>
  <c r="H5" i="20"/>
  <c r="H4" i="20"/>
  <c r="J1" i="20"/>
  <c r="I1" i="20"/>
  <c r="H1" i="20"/>
  <c r="G1" i="20"/>
  <c r="F1" i="20"/>
  <c r="E1" i="20"/>
  <c r="D1" i="20"/>
  <c r="C1" i="20"/>
  <c r="B1" i="20"/>
  <c r="I19" i="19"/>
  <c r="H19" i="19"/>
  <c r="I18" i="19"/>
  <c r="H18" i="19"/>
  <c r="I17" i="19"/>
  <c r="H17" i="19"/>
  <c r="I16" i="19"/>
  <c r="H16" i="19"/>
  <c r="I15" i="19"/>
  <c r="H15" i="19"/>
  <c r="I14" i="19"/>
  <c r="H14" i="19"/>
  <c r="I13" i="19"/>
  <c r="H13" i="19"/>
  <c r="I12" i="19"/>
  <c r="H12" i="19"/>
  <c r="I11" i="19"/>
  <c r="H11" i="19"/>
  <c r="I10" i="19"/>
  <c r="H10" i="19"/>
  <c r="I9" i="19"/>
  <c r="H9" i="19"/>
  <c r="I8" i="19"/>
  <c r="H8" i="19"/>
  <c r="I7" i="19"/>
  <c r="H7" i="19"/>
  <c r="I6" i="19"/>
  <c r="H6" i="19"/>
  <c r="I5" i="19"/>
  <c r="H5" i="19"/>
  <c r="A5" i="19"/>
  <c r="A6" i="19"/>
  <c r="A7" i="19"/>
  <c r="A8" i="19"/>
  <c r="A9" i="19"/>
  <c r="A10" i="19"/>
  <c r="A11" i="19"/>
  <c r="A12" i="19"/>
  <c r="A13" i="19"/>
  <c r="A14" i="19"/>
  <c r="A15" i="19"/>
  <c r="A16" i="19"/>
  <c r="A17" i="19"/>
  <c r="A18" i="19"/>
  <c r="H4" i="19"/>
  <c r="J1" i="19"/>
  <c r="I1" i="19"/>
  <c r="H1" i="19"/>
  <c r="G1" i="19"/>
  <c r="F1" i="19"/>
  <c r="E1" i="19"/>
  <c r="D1" i="19"/>
  <c r="C1" i="19"/>
  <c r="B1" i="19"/>
  <c r="I19" i="18"/>
  <c r="H19" i="18"/>
  <c r="H18" i="18"/>
  <c r="I17" i="18"/>
  <c r="H17" i="18"/>
  <c r="I16" i="18"/>
  <c r="H16" i="18"/>
  <c r="I15" i="18"/>
  <c r="H15" i="18"/>
  <c r="I14" i="18"/>
  <c r="H14" i="18"/>
  <c r="I13" i="18"/>
  <c r="H13" i="18"/>
  <c r="I12" i="18"/>
  <c r="H12" i="18"/>
  <c r="I11" i="18"/>
  <c r="H11" i="18"/>
  <c r="I10" i="18"/>
  <c r="H10" i="18"/>
  <c r="I9" i="18"/>
  <c r="H9" i="18"/>
  <c r="I8" i="18"/>
  <c r="H8" i="18"/>
  <c r="I7" i="18"/>
  <c r="H7" i="18"/>
  <c r="I6" i="18"/>
  <c r="H6" i="18"/>
  <c r="A6" i="18"/>
  <c r="A7" i="18"/>
  <c r="A8" i="18"/>
  <c r="A9" i="18"/>
  <c r="A10" i="18"/>
  <c r="A11" i="18"/>
  <c r="A12" i="18"/>
  <c r="A13" i="18"/>
  <c r="A14" i="18"/>
  <c r="A15" i="18"/>
  <c r="A16" i="18"/>
  <c r="A17" i="18"/>
  <c r="A18" i="18"/>
  <c r="H5" i="18"/>
  <c r="A5" i="18"/>
  <c r="J1" i="18"/>
  <c r="I1" i="18"/>
  <c r="H1" i="18"/>
  <c r="G1" i="18"/>
  <c r="F1" i="18"/>
  <c r="E1" i="18"/>
  <c r="D1" i="18"/>
  <c r="C1" i="18"/>
  <c r="B1" i="18"/>
  <c r="I19" i="17"/>
  <c r="H19" i="17"/>
  <c r="H18" i="17"/>
  <c r="I17" i="17"/>
  <c r="H17" i="17"/>
  <c r="I16" i="17"/>
  <c r="H16" i="17"/>
  <c r="I15" i="17"/>
  <c r="H15" i="17"/>
  <c r="I14" i="17"/>
  <c r="H14" i="17"/>
  <c r="I13" i="17"/>
  <c r="H13" i="17"/>
  <c r="I12" i="17"/>
  <c r="H12" i="17"/>
  <c r="I11" i="17"/>
  <c r="H11" i="17"/>
  <c r="I10" i="17"/>
  <c r="H10" i="17"/>
  <c r="I9" i="17"/>
  <c r="H9" i="17"/>
  <c r="I8" i="17"/>
  <c r="H8" i="17"/>
  <c r="I7" i="17"/>
  <c r="H7" i="17"/>
  <c r="I6" i="17"/>
  <c r="H6" i="17"/>
  <c r="H5" i="17"/>
  <c r="I5" i="17"/>
  <c r="A5" i="17"/>
  <c r="A6" i="17"/>
  <c r="A7" i="17"/>
  <c r="A8" i="17"/>
  <c r="A9" i="17"/>
  <c r="A10" i="17"/>
  <c r="A11" i="17"/>
  <c r="A12" i="17"/>
  <c r="A13" i="17"/>
  <c r="A14" i="17"/>
  <c r="A15" i="17"/>
  <c r="A16" i="17"/>
  <c r="A17" i="17"/>
  <c r="A18" i="17"/>
  <c r="J1" i="17"/>
  <c r="I1" i="17"/>
  <c r="H1" i="17"/>
  <c r="G1" i="17"/>
  <c r="F1" i="17"/>
  <c r="E1" i="17"/>
  <c r="D1" i="17"/>
  <c r="C1" i="17"/>
  <c r="B1" i="17"/>
  <c r="D11" i="5"/>
  <c r="X3" i="8"/>
  <c r="X1" i="8"/>
  <c r="Y1" i="8"/>
  <c r="Z1" i="8"/>
  <c r="AA1" i="8"/>
  <c r="AB1" i="8"/>
  <c r="E5" i="9"/>
  <c r="E4" i="9"/>
  <c r="D10" i="5"/>
  <c r="D7" i="5"/>
  <c r="D6" i="5"/>
  <c r="D8" i="5"/>
  <c r="D9" i="5"/>
  <c r="D5" i="5"/>
  <c r="C6" i="23"/>
  <c r="C5" i="23"/>
  <c r="D1" i="4"/>
  <c r="U1" i="8"/>
  <c r="B1" i="15"/>
  <c r="C1" i="15"/>
  <c r="D1" i="15"/>
  <c r="E1" i="15"/>
  <c r="F1" i="15"/>
  <c r="G1" i="15"/>
  <c r="H1" i="15"/>
  <c r="I1" i="15"/>
  <c r="J1" i="15"/>
  <c r="K1" i="15"/>
  <c r="I4" i="15"/>
  <c r="A5" i="15"/>
  <c r="A6" i="15"/>
  <c r="A7" i="15"/>
  <c r="A8" i="15"/>
  <c r="A9" i="15"/>
  <c r="A10" i="15"/>
  <c r="A11" i="15"/>
  <c r="A12" i="15"/>
  <c r="A13" i="15"/>
  <c r="A14" i="15"/>
  <c r="A15" i="15"/>
  <c r="A16" i="15"/>
  <c r="A17" i="15"/>
  <c r="A18" i="15"/>
  <c r="I5" i="15"/>
  <c r="J5" i="15"/>
  <c r="I6" i="15"/>
  <c r="J6" i="15"/>
  <c r="I7" i="15"/>
  <c r="J7" i="15"/>
  <c r="I8" i="15"/>
  <c r="J8" i="15"/>
  <c r="I9" i="15"/>
  <c r="J9" i="15"/>
  <c r="I10" i="15"/>
  <c r="J10" i="15"/>
  <c r="I11" i="15"/>
  <c r="J11" i="15"/>
  <c r="I12" i="15"/>
  <c r="J12" i="15"/>
  <c r="I13" i="15"/>
  <c r="J13" i="15"/>
  <c r="I14" i="15"/>
  <c r="J14" i="15"/>
  <c r="I15" i="15"/>
  <c r="J15" i="15"/>
  <c r="I16" i="15"/>
  <c r="J16" i="15"/>
  <c r="I17" i="15"/>
  <c r="J17" i="15"/>
  <c r="I18" i="15"/>
  <c r="J18" i="15"/>
  <c r="I19" i="15"/>
  <c r="J19" i="15"/>
  <c r="B1" i="2"/>
  <c r="D1" i="16"/>
  <c r="E1" i="16"/>
  <c r="F1" i="16"/>
  <c r="G1" i="16"/>
  <c r="H1" i="16"/>
  <c r="C1" i="16"/>
  <c r="B1" i="16"/>
  <c r="G11" i="16"/>
  <c r="H11" i="16"/>
  <c r="G12" i="16"/>
  <c r="H12" i="16"/>
  <c r="G13" i="16"/>
  <c r="H13" i="16"/>
  <c r="G14" i="16"/>
  <c r="H14" i="16"/>
  <c r="B14" i="16"/>
  <c r="B13" i="16"/>
  <c r="B11" i="16"/>
  <c r="B12" i="16"/>
  <c r="G9" i="16"/>
  <c r="H9" i="16"/>
  <c r="G4" i="16"/>
  <c r="H4" i="16"/>
  <c r="G5" i="16"/>
  <c r="H5" i="16"/>
  <c r="G6" i="16"/>
  <c r="H6" i="16"/>
  <c r="G7" i="16"/>
  <c r="H7" i="16"/>
  <c r="G8" i="16"/>
  <c r="H8" i="16"/>
  <c r="H3" i="16"/>
  <c r="G3" i="16"/>
  <c r="C9" i="7"/>
  <c r="C8" i="7"/>
  <c r="B1" i="3"/>
  <c r="C1" i="3"/>
  <c r="D1" i="3"/>
  <c r="E1" i="3"/>
  <c r="F1" i="3"/>
  <c r="G1" i="3"/>
  <c r="H1" i="3"/>
  <c r="I1" i="3"/>
  <c r="J1" i="3"/>
  <c r="K1" i="3"/>
  <c r="L1" i="3"/>
  <c r="M1" i="3"/>
  <c r="K7" i="3"/>
  <c r="K8" i="3"/>
  <c r="L8" i="3"/>
  <c r="K9" i="3"/>
  <c r="L9" i="3"/>
  <c r="K10" i="3"/>
  <c r="L10" i="3"/>
  <c r="K11" i="3"/>
  <c r="L11" i="3"/>
  <c r="K12" i="3"/>
  <c r="L12" i="3"/>
  <c r="K13" i="3"/>
  <c r="L13" i="3"/>
  <c r="K14" i="3"/>
  <c r="L14" i="3"/>
  <c r="K15" i="3"/>
  <c r="L15" i="3"/>
  <c r="K16" i="3"/>
  <c r="L16" i="3"/>
  <c r="K17" i="3"/>
  <c r="L17" i="3"/>
  <c r="K18" i="3"/>
  <c r="L18" i="3"/>
  <c r="K19" i="3"/>
  <c r="L19" i="3"/>
  <c r="B1" i="11"/>
  <c r="C1" i="11"/>
  <c r="D1" i="11"/>
  <c r="E1" i="11"/>
  <c r="F1" i="11"/>
  <c r="G1" i="11"/>
  <c r="H1" i="11"/>
  <c r="I1" i="11"/>
  <c r="J1" i="11"/>
  <c r="K1" i="11"/>
  <c r="L1" i="11"/>
  <c r="M1" i="11"/>
  <c r="K9" i="11"/>
  <c r="L9" i="11"/>
  <c r="K10" i="11"/>
  <c r="L10" i="11"/>
  <c r="K11" i="11"/>
  <c r="L11" i="11"/>
  <c r="K12" i="11"/>
  <c r="L12" i="11"/>
  <c r="K13" i="11"/>
  <c r="L13" i="11"/>
  <c r="K14" i="11"/>
  <c r="L14" i="11"/>
  <c r="K15" i="11"/>
  <c r="L15" i="11"/>
  <c r="K16" i="11"/>
  <c r="L16" i="11"/>
  <c r="K17" i="11"/>
  <c r="L17" i="11"/>
  <c r="K18" i="11"/>
  <c r="L18" i="11"/>
  <c r="K19" i="11"/>
  <c r="L19" i="11"/>
  <c r="B1" i="13"/>
  <c r="C1" i="13"/>
  <c r="D1" i="13"/>
  <c r="E1" i="13"/>
  <c r="F1" i="13"/>
  <c r="G1" i="13"/>
  <c r="H1" i="13"/>
  <c r="I1" i="13"/>
  <c r="J1" i="13"/>
  <c r="A5" i="13"/>
  <c r="A6" i="13"/>
  <c r="A7" i="13"/>
  <c r="A8" i="13"/>
  <c r="A9" i="13"/>
  <c r="A10" i="13"/>
  <c r="A11" i="13"/>
  <c r="A12" i="13"/>
  <c r="A13" i="13"/>
  <c r="A14" i="13"/>
  <c r="A15" i="13"/>
  <c r="A16" i="13"/>
  <c r="A17" i="13"/>
  <c r="A18" i="13"/>
  <c r="I5" i="13"/>
  <c r="H14" i="13"/>
  <c r="I14" i="13"/>
  <c r="H15" i="13"/>
  <c r="I15" i="13"/>
  <c r="H16" i="13"/>
  <c r="I16" i="13"/>
  <c r="H17" i="13"/>
  <c r="I17" i="13"/>
  <c r="H18" i="13"/>
  <c r="I18" i="13"/>
  <c r="H19" i="13"/>
  <c r="I19" i="13"/>
  <c r="B1" i="4"/>
  <c r="C1" i="4"/>
  <c r="E1" i="4"/>
  <c r="F1" i="4"/>
  <c r="G1" i="4"/>
  <c r="H1" i="4"/>
  <c r="I1" i="4"/>
  <c r="J1" i="4"/>
  <c r="K1" i="4"/>
  <c r="L1" i="4"/>
  <c r="M1" i="4"/>
  <c r="N1" i="4"/>
  <c r="O1" i="4"/>
  <c r="A6" i="4"/>
  <c r="A7" i="4"/>
  <c r="A8" i="4"/>
  <c r="A9" i="4"/>
  <c r="J8" i="4"/>
  <c r="K8" i="4"/>
  <c r="J9" i="4"/>
  <c r="K9" i="4"/>
  <c r="J10" i="4"/>
  <c r="K10" i="4"/>
  <c r="A16" i="4"/>
  <c r="A17" i="4"/>
  <c r="A18" i="4"/>
  <c r="A19" i="4"/>
  <c r="A20" i="4"/>
  <c r="A21" i="4"/>
  <c r="A22" i="4"/>
  <c r="A23" i="4"/>
  <c r="A24" i="4"/>
  <c r="A25" i="4"/>
  <c r="A26" i="4"/>
  <c r="A27" i="4"/>
  <c r="A28" i="4"/>
  <c r="A29" i="4"/>
  <c r="J18" i="4"/>
  <c r="J19" i="4"/>
  <c r="J20" i="4"/>
  <c r="J21" i="4"/>
  <c r="K21" i="4"/>
  <c r="J22" i="4"/>
  <c r="K22" i="4"/>
  <c r="J23" i="4"/>
  <c r="K23" i="4"/>
  <c r="J24" i="4"/>
  <c r="K24" i="4"/>
  <c r="J25" i="4"/>
  <c r="K25" i="4"/>
  <c r="J26" i="4"/>
  <c r="K26" i="4"/>
  <c r="J27" i="4"/>
  <c r="K27" i="4"/>
  <c r="J28" i="4"/>
  <c r="K28" i="4"/>
  <c r="J29" i="4"/>
  <c r="K29" i="4"/>
  <c r="J30" i="4"/>
  <c r="K30" i="4"/>
  <c r="F1" i="14"/>
  <c r="E1" i="14"/>
  <c r="D1" i="14"/>
  <c r="C1" i="14"/>
  <c r="B1" i="14"/>
  <c r="T1" i="12"/>
  <c r="S1" i="12"/>
  <c r="L1" i="12"/>
  <c r="K1" i="12"/>
  <c r="J1" i="12"/>
  <c r="I1" i="12"/>
  <c r="H1" i="12"/>
  <c r="G1" i="12"/>
  <c r="F1" i="12"/>
  <c r="E1" i="12"/>
  <c r="D1" i="12"/>
  <c r="F13" i="16" s="1"/>
  <c r="C1" i="12"/>
  <c r="B1" i="12"/>
  <c r="Q1" i="10"/>
  <c r="P1" i="10"/>
  <c r="J1" i="10"/>
  <c r="I1" i="10"/>
  <c r="H1" i="10"/>
  <c r="G1" i="10"/>
  <c r="F1" i="10"/>
  <c r="E1" i="10"/>
  <c r="D1" i="10"/>
  <c r="E14" i="16" s="1"/>
  <c r="C1" i="10"/>
  <c r="B1" i="10"/>
  <c r="X1" i="6"/>
  <c r="W1" i="6"/>
  <c r="Q1" i="6"/>
  <c r="P1" i="6"/>
  <c r="O1" i="6"/>
  <c r="N1" i="6"/>
  <c r="M1" i="6"/>
  <c r="L1" i="6"/>
  <c r="H1" i="6"/>
  <c r="G1" i="6"/>
  <c r="D12" i="16" s="1"/>
  <c r="F1" i="6"/>
  <c r="E1" i="6"/>
  <c r="D1" i="6"/>
  <c r="B1" i="6"/>
  <c r="M1" i="2"/>
  <c r="L1" i="2"/>
  <c r="K1" i="2"/>
  <c r="J1" i="2"/>
  <c r="I1" i="2"/>
  <c r="H1" i="2"/>
  <c r="G1" i="2"/>
  <c r="F1" i="2"/>
  <c r="E1" i="2"/>
  <c r="D1" i="2"/>
  <c r="C1" i="2"/>
  <c r="I1" i="9"/>
  <c r="H1" i="9"/>
  <c r="G1" i="9"/>
  <c r="C1" i="9"/>
  <c r="B1" i="9"/>
  <c r="B1" i="1"/>
  <c r="C1" i="1"/>
  <c r="D1" i="1"/>
  <c r="F11" i="16" s="1"/>
  <c r="E1" i="1"/>
  <c r="F1" i="1"/>
  <c r="G1" i="1"/>
  <c r="H1" i="1"/>
  <c r="I1" i="1"/>
  <c r="J1" i="1"/>
  <c r="K1" i="1"/>
  <c r="L1" i="1"/>
  <c r="M1" i="1"/>
  <c r="N1" i="1"/>
  <c r="T1" i="1"/>
  <c r="U1" i="1"/>
  <c r="C1" i="8"/>
  <c r="E1" i="8"/>
  <c r="G1" i="8"/>
  <c r="I1" i="8"/>
  <c r="K1" i="8"/>
  <c r="M1" i="8"/>
  <c r="O1" i="8"/>
  <c r="Q1" i="8"/>
  <c r="S1" i="8"/>
  <c r="W1" i="8"/>
  <c r="D5" i="16"/>
  <c r="D7" i="16"/>
  <c r="D9" i="16"/>
  <c r="C3" i="16"/>
  <c r="D3" i="16"/>
  <c r="D6" i="16"/>
  <c r="F6" i="16"/>
  <c r="C11" i="16"/>
  <c r="F14" i="16"/>
  <c r="D14" i="16"/>
  <c r="F4" i="16"/>
  <c r="F8" i="16"/>
  <c r="D8" i="16"/>
  <c r="E19" i="12"/>
  <c r="E19" i="10"/>
  <c r="H19" i="6"/>
  <c r="K18" i="2"/>
  <c r="L18" i="2"/>
  <c r="E18" i="1"/>
  <c r="E38" i="1"/>
  <c r="E17" i="1"/>
  <c r="E20" i="12"/>
  <c r="E18" i="12"/>
  <c r="E17" i="12"/>
  <c r="E16" i="12"/>
  <c r="E15" i="12"/>
  <c r="E14" i="12"/>
  <c r="E13" i="12"/>
  <c r="E12" i="12"/>
  <c r="E11" i="12"/>
  <c r="E10" i="12"/>
  <c r="E9" i="12"/>
  <c r="E8" i="12"/>
  <c r="E7" i="12"/>
  <c r="E6" i="12"/>
  <c r="E5" i="12"/>
  <c r="E20" i="10"/>
  <c r="E18" i="10"/>
  <c r="E17" i="10"/>
  <c r="E16" i="10"/>
  <c r="E15" i="10"/>
  <c r="E14" i="10"/>
  <c r="E13" i="10"/>
  <c r="E12" i="10"/>
  <c r="E11" i="10"/>
  <c r="E10" i="10"/>
  <c r="E9" i="10"/>
  <c r="E8" i="10"/>
  <c r="E7" i="10"/>
  <c r="E6" i="10"/>
  <c r="E5" i="10"/>
  <c r="H20" i="6"/>
  <c r="H18" i="6"/>
  <c r="H17" i="6"/>
  <c r="H16" i="6"/>
  <c r="H15" i="6"/>
  <c r="H14" i="6"/>
  <c r="H13" i="6"/>
  <c r="H12" i="6"/>
  <c r="H11" i="6"/>
  <c r="H10" i="6"/>
  <c r="H9" i="6"/>
  <c r="H8" i="6"/>
  <c r="H7" i="6"/>
  <c r="H6" i="6"/>
  <c r="H5" i="6"/>
  <c r="E9" i="16"/>
  <c r="H23" i="9"/>
  <c r="H22" i="9"/>
  <c r="H21" i="9"/>
  <c r="H20" i="9"/>
  <c r="H19" i="9"/>
  <c r="H18" i="9"/>
  <c r="H17" i="9"/>
  <c r="H16" i="9"/>
  <c r="H15" i="9"/>
  <c r="H14" i="9"/>
  <c r="A5" i="14"/>
  <c r="A6" i="14"/>
  <c r="A7" i="14"/>
  <c r="A6" i="12"/>
  <c r="A7" i="12" s="1"/>
  <c r="A8" i="12" s="1"/>
  <c r="A9" i="12" s="1"/>
  <c r="A10" i="12" s="1"/>
  <c r="A11" i="12" s="1"/>
  <c r="A12" i="12" s="1"/>
  <c r="A13" i="12" s="1"/>
  <c r="A14" i="12" s="1"/>
  <c r="A15" i="12" s="1"/>
  <c r="A16" i="12" s="1"/>
  <c r="A17" i="12" s="1"/>
  <c r="A18" i="12" s="1"/>
  <c r="A19" i="12" s="1"/>
  <c r="A6" i="10"/>
  <c r="A7" i="10"/>
  <c r="A8" i="10" s="1"/>
  <c r="A9" i="10" s="1"/>
  <c r="A10" i="10" s="1"/>
  <c r="A11" i="10" s="1"/>
  <c r="A12" i="10" s="1"/>
  <c r="A13" i="10" s="1"/>
  <c r="A14" i="10" s="1"/>
  <c r="A15" i="10" s="1"/>
  <c r="A16" i="10" s="1"/>
  <c r="A17" i="10" s="1"/>
  <c r="A18" i="10" s="1"/>
  <c r="A19" i="10" s="1"/>
  <c r="A6" i="6"/>
  <c r="A7" i="6"/>
  <c r="A8" i="6" s="1"/>
  <c r="A9" i="6" s="1"/>
  <c r="A10" i="6" s="1"/>
  <c r="A11" i="6" s="1"/>
  <c r="A12" i="6" s="1"/>
  <c r="A13" i="6" s="1"/>
  <c r="A14" i="6" s="1"/>
  <c r="A15" i="6" s="1"/>
  <c r="A16" i="6" s="1"/>
  <c r="A17" i="6" s="1"/>
  <c r="A18" i="6" s="1"/>
  <c r="A19" i="6" s="1"/>
  <c r="A14" i="9"/>
  <c r="A15" i="9"/>
  <c r="A16" i="9"/>
  <c r="A17" i="9"/>
  <c r="A18" i="9"/>
  <c r="A19" i="9"/>
  <c r="A20" i="9"/>
  <c r="A21" i="9"/>
  <c r="A22" i="9"/>
  <c r="A5" i="9"/>
  <c r="A6" i="9"/>
  <c r="A7" i="9"/>
  <c r="A8" i="9"/>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L19" i="2"/>
  <c r="L17" i="2"/>
  <c r="L16" i="2"/>
  <c r="L14" i="2"/>
  <c r="L13" i="2"/>
  <c r="L12" i="2"/>
  <c r="L11" i="2"/>
  <c r="L10" i="2"/>
  <c r="H9" i="9"/>
  <c r="H6" i="9"/>
  <c r="B8" i="16"/>
  <c r="K6" i="3"/>
  <c r="C5" i="16"/>
  <c r="K5" i="3"/>
  <c r="K4" i="2"/>
  <c r="F5" i="16"/>
  <c r="K7" i="11"/>
  <c r="K8" i="11"/>
  <c r="K6" i="11"/>
  <c r="K5" i="11"/>
  <c r="K4" i="11"/>
  <c r="E6" i="16"/>
  <c r="C6" i="16"/>
  <c r="H11" i="13"/>
  <c r="H5" i="13"/>
  <c r="H7" i="13"/>
  <c r="H13" i="13"/>
  <c r="H8" i="13"/>
  <c r="H6" i="13"/>
  <c r="H9" i="13"/>
  <c r="H4" i="13"/>
  <c r="H12" i="13"/>
  <c r="H10" i="13"/>
  <c r="E7" i="16"/>
  <c r="C7" i="16"/>
  <c r="F7" i="16"/>
  <c r="J15" i="4"/>
  <c r="J16" i="4"/>
  <c r="J7" i="4"/>
  <c r="J5" i="4"/>
  <c r="J17" i="4"/>
  <c r="J6" i="4"/>
  <c r="E8" i="16"/>
  <c r="C8" i="16"/>
  <c r="C9" i="16"/>
  <c r="C42" i="7"/>
  <c r="F9" i="16"/>
  <c r="H5" i="9"/>
  <c r="H7" i="9"/>
  <c r="H8" i="9"/>
  <c r="H4" i="9"/>
  <c r="K6" i="2"/>
  <c r="C4" i="16"/>
  <c r="K7" i="2"/>
  <c r="K8" i="2"/>
  <c r="K9" i="2"/>
  <c r="K10" i="2"/>
  <c r="K11" i="2"/>
  <c r="K12" i="2"/>
  <c r="K13" i="2"/>
  <c r="K14" i="2"/>
  <c r="K15" i="2"/>
  <c r="L15" i="2"/>
  <c r="K16" i="2"/>
  <c r="K17" i="2"/>
  <c r="K19" i="2"/>
  <c r="K5" i="2"/>
  <c r="E4" i="16"/>
  <c r="D4" i="16"/>
  <c r="I5" i="22"/>
  <c r="I7" i="22"/>
  <c r="I6" i="22"/>
  <c r="I9" i="21"/>
  <c r="I8" i="21"/>
  <c r="I6" i="21"/>
  <c r="I5" i="21"/>
  <c r="I7" i="21"/>
  <c r="K19" i="4"/>
  <c r="K20" i="4"/>
  <c r="K18" i="4"/>
  <c r="K17" i="4"/>
  <c r="L7" i="3"/>
  <c r="I10" i="13"/>
  <c r="I8" i="20"/>
  <c r="L9" i="2"/>
  <c r="I6" i="20"/>
  <c r="I7" i="20"/>
  <c r="I5" i="18"/>
  <c r="I5" i="20"/>
  <c r="I18" i="18"/>
  <c r="I18" i="17"/>
  <c r="I4" i="21"/>
  <c r="J4" i="15"/>
  <c r="I4" i="19"/>
  <c r="I4" i="20"/>
  <c r="I4" i="22"/>
  <c r="L6" i="3"/>
  <c r="L5" i="3"/>
  <c r="L5" i="11"/>
  <c r="L8" i="11"/>
  <c r="L6" i="11"/>
  <c r="L7" i="11"/>
  <c r="L4" i="11"/>
  <c r="I6" i="13"/>
  <c r="I11" i="13"/>
  <c r="I13" i="13"/>
  <c r="I4" i="13"/>
  <c r="I7" i="13"/>
  <c r="I8" i="13"/>
  <c r="I9" i="13"/>
  <c r="I12" i="13"/>
  <c r="K7" i="4"/>
  <c r="K15" i="4"/>
  <c r="K6" i="4"/>
  <c r="K16" i="4"/>
  <c r="K5" i="4"/>
  <c r="L7" i="2"/>
  <c r="L8" i="2"/>
  <c r="L6" i="2"/>
  <c r="L5" i="2"/>
  <c r="L4" i="2"/>
  <c r="A8" i="14"/>
  <c r="A9" i="14"/>
  <c r="A10" i="14"/>
  <c r="A11" i="14"/>
  <c r="A12" i="14"/>
  <c r="A13" i="14"/>
  <c r="A14" i="14"/>
  <c r="A15" i="14"/>
  <c r="A16" i="14"/>
  <c r="A17" i="14"/>
  <c r="A18" i="14"/>
  <c r="G4" i="18"/>
  <c r="H4" i="18"/>
  <c r="I4" i="18"/>
  <c r="G6" i="23"/>
  <c r="E7" i="1"/>
  <c r="E8" i="1"/>
  <c r="E9" i="1"/>
  <c r="E10" i="1"/>
  <c r="E14" i="1"/>
  <c r="E11" i="1"/>
  <c r="E12" i="1"/>
  <c r="E13" i="1"/>
  <c r="E15" i="1"/>
  <c r="E5" i="1"/>
  <c r="E6" i="1"/>
  <c r="G5" i="23"/>
  <c r="BS62" i="24" l="1"/>
  <c r="BI69" i="24"/>
  <c r="AS69" i="24"/>
  <c r="AD69" i="24"/>
  <c r="W69" i="24"/>
  <c r="U69" i="24"/>
  <c r="AB69" i="24"/>
  <c r="BL69" i="24"/>
  <c r="BC69" i="24"/>
  <c r="AV69" i="24"/>
  <c r="AM69" i="24"/>
  <c r="AF69" i="24"/>
  <c r="BQ69" i="24"/>
  <c r="BA69" i="24"/>
  <c r="AK69" i="24"/>
  <c r="Z69" i="24"/>
  <c r="X69" i="24"/>
  <c r="T69" i="24"/>
  <c r="E13" i="16"/>
  <c r="D13" i="16"/>
  <c r="C13" i="16"/>
  <c r="C14" i="16"/>
  <c r="F12" i="16"/>
  <c r="F15" i="16" s="1"/>
  <c r="E12" i="16"/>
  <c r="C12" i="16"/>
  <c r="Q39" i="1"/>
  <c r="R39" i="1"/>
  <c r="P39" i="1"/>
  <c r="O39" i="1"/>
  <c r="E11" i="16"/>
  <c r="D11" i="16"/>
  <c r="H20" i="28"/>
  <c r="F23" i="7" s="1"/>
  <c r="I20" i="28"/>
  <c r="K20" i="28"/>
  <c r="L20" i="28"/>
  <c r="H20" i="29"/>
  <c r="F24" i="7" s="1"/>
  <c r="I20" i="29"/>
  <c r="K20" i="29"/>
  <c r="E3" i="16"/>
  <c r="F20" i="18"/>
  <c r="I17" i="7" s="1"/>
  <c r="L4" i="3"/>
  <c r="L20" i="3" s="1"/>
  <c r="E5" i="16"/>
  <c r="L39" i="1"/>
  <c r="H10" i="9"/>
  <c r="E8" i="7" s="1"/>
  <c r="E21" i="23"/>
  <c r="F20" i="22"/>
  <c r="I28" i="7" s="1"/>
  <c r="F20" i="17"/>
  <c r="I16" i="7" s="1"/>
  <c r="H20" i="18"/>
  <c r="H20" i="17"/>
  <c r="J31" i="4"/>
  <c r="F20" i="20"/>
  <c r="H20" i="19"/>
  <c r="K20" i="2"/>
  <c r="H20" i="20"/>
  <c r="F20" i="19"/>
  <c r="I18" i="7" s="1"/>
  <c r="L21" i="6"/>
  <c r="E44" i="7" s="1"/>
  <c r="H20" i="13"/>
  <c r="I20" i="20"/>
  <c r="I20" i="11"/>
  <c r="J20" i="11" s="1"/>
  <c r="J22" i="7" s="1"/>
  <c r="M39" i="1"/>
  <c r="H24" i="9"/>
  <c r="E9" i="7" s="1"/>
  <c r="G15" i="16"/>
  <c r="M31" i="4"/>
  <c r="L20" i="2"/>
  <c r="J11" i="4"/>
  <c r="K21" i="12"/>
  <c r="E20" i="17"/>
  <c r="F16" i="7" s="1"/>
  <c r="J21" i="10"/>
  <c r="J21" i="12"/>
  <c r="F45" i="7" s="1"/>
  <c r="H15" i="16"/>
  <c r="I20" i="19"/>
  <c r="E20" i="18"/>
  <c r="F17" i="7" s="1"/>
  <c r="I20" i="17"/>
  <c r="E20" i="19"/>
  <c r="F18" i="7" s="1"/>
  <c r="I20" i="18"/>
  <c r="F20" i="21"/>
  <c r="G20" i="21" s="1"/>
  <c r="J27" i="7" s="1"/>
  <c r="H20" i="3"/>
  <c r="F21" i="7" s="1"/>
  <c r="I20" i="2"/>
  <c r="I20" i="7" s="1"/>
  <c r="K31" i="4"/>
  <c r="K39" i="1"/>
  <c r="F43" i="7" s="1"/>
  <c r="O21" i="6"/>
  <c r="S21" i="12"/>
  <c r="E20" i="20"/>
  <c r="F19" i="7" s="1"/>
  <c r="G21" i="5"/>
  <c r="D37" i="7" s="1"/>
  <c r="F20" i="15"/>
  <c r="F29" i="7" s="1"/>
  <c r="E20" i="13"/>
  <c r="F25" i="7" s="1"/>
  <c r="G21" i="23"/>
  <c r="D38" i="7" s="1"/>
  <c r="I39" i="1"/>
  <c r="E43" i="7" s="1"/>
  <c r="F24" i="9"/>
  <c r="M5" i="9" s="1"/>
  <c r="O5" i="9" s="1"/>
  <c r="H20" i="22"/>
  <c r="K20" i="11"/>
  <c r="F10" i="9"/>
  <c r="I21" i="10"/>
  <c r="H21" i="10"/>
  <c r="G21" i="12"/>
  <c r="E45" i="7" s="1"/>
  <c r="G20" i="15"/>
  <c r="H20" i="15" s="1"/>
  <c r="J29" i="7" s="1"/>
  <c r="F20" i="13"/>
  <c r="G20" i="13" s="1"/>
  <c r="J25" i="7" s="1"/>
  <c r="I19" i="7"/>
  <c r="G20" i="20"/>
  <c r="J19" i="7" s="1"/>
  <c r="J20" i="2"/>
  <c r="J20" i="7" s="1"/>
  <c r="N21" i="6"/>
  <c r="F44" i="7" s="1"/>
  <c r="G31" i="4"/>
  <c r="H20" i="21"/>
  <c r="I20" i="13"/>
  <c r="N39" i="1"/>
  <c r="E20" i="21"/>
  <c r="F27" i="7" s="1"/>
  <c r="I20" i="21"/>
  <c r="I20" i="3"/>
  <c r="K11" i="4"/>
  <c r="E20" i="22"/>
  <c r="F28" i="7" s="1"/>
  <c r="Q21" i="6"/>
  <c r="G21" i="10"/>
  <c r="F46" i="7" s="1"/>
  <c r="K20" i="3"/>
  <c r="G11" i="4"/>
  <c r="I20" i="22"/>
  <c r="H20" i="2"/>
  <c r="F20" i="7" s="1"/>
  <c r="T39" i="1"/>
  <c r="P21" i="6"/>
  <c r="N31" i="4"/>
  <c r="H31" i="4"/>
  <c r="I31" i="4" s="1"/>
  <c r="J20" i="15"/>
  <c r="P21" i="10"/>
  <c r="L21" i="12"/>
  <c r="H20" i="11"/>
  <c r="F22" i="7" s="1"/>
  <c r="H11" i="4"/>
  <c r="I20" i="15"/>
  <c r="L20" i="11"/>
  <c r="W21" i="6"/>
  <c r="BS65" i="24"/>
  <c r="BS66" i="24"/>
  <c r="K69" i="24"/>
  <c r="L68" i="24"/>
  <c r="L69" i="24" s="1"/>
  <c r="BS64" i="24"/>
  <c r="M68" i="24"/>
  <c r="M69" i="24" s="1"/>
  <c r="M4" i="9" l="1"/>
  <c r="D8" i="7"/>
  <c r="D15" i="16"/>
  <c r="C15" i="16"/>
  <c r="E15" i="16"/>
  <c r="J20" i="28"/>
  <c r="J23" i="7" s="1"/>
  <c r="I23" i="7"/>
  <c r="K23" i="7" s="1"/>
  <c r="J20" i="29"/>
  <c r="J24" i="7" s="1"/>
  <c r="I24" i="7"/>
  <c r="D24" i="7" s="1"/>
  <c r="G24" i="7" s="1"/>
  <c r="H24" i="7" s="1"/>
  <c r="G20" i="18"/>
  <c r="J17" i="7" s="1"/>
  <c r="K17" i="7" s="1"/>
  <c r="D17" i="7"/>
  <c r="G17" i="7" s="1"/>
  <c r="H17" i="7" s="1"/>
  <c r="G20" i="19"/>
  <c r="J18" i="7" s="1"/>
  <c r="K18" i="7" s="1"/>
  <c r="F21" i="23"/>
  <c r="I22" i="7"/>
  <c r="G20" i="17"/>
  <c r="J16" i="7" s="1"/>
  <c r="K16" i="7" s="1"/>
  <c r="D16" i="7"/>
  <c r="G16" i="7" s="1"/>
  <c r="H16" i="7" s="1"/>
  <c r="G47" i="7"/>
  <c r="D18" i="7"/>
  <c r="G18" i="7" s="1"/>
  <c r="H18" i="7" s="1"/>
  <c r="I29" i="7"/>
  <c r="D29" i="7" s="1"/>
  <c r="G29" i="7" s="1"/>
  <c r="H29" i="7" s="1"/>
  <c r="I27" i="7"/>
  <c r="K27" i="7" s="1"/>
  <c r="D9" i="7"/>
  <c r="F9" i="7" s="1"/>
  <c r="G24" i="9"/>
  <c r="L5" i="9" s="1"/>
  <c r="H3" i="2" s="1"/>
  <c r="G20" i="22"/>
  <c r="J28" i="7" s="1"/>
  <c r="K28" i="7" s="1"/>
  <c r="L6" i="9"/>
  <c r="D19" i="7"/>
  <c r="G19" i="7" s="1"/>
  <c r="H19" i="7" s="1"/>
  <c r="F15" i="7"/>
  <c r="D15" i="7" s="1"/>
  <c r="K22" i="7"/>
  <c r="G10" i="9"/>
  <c r="L4" i="9" s="1"/>
  <c r="F8" i="7"/>
  <c r="F26" i="7"/>
  <c r="I25" i="7"/>
  <c r="K25" i="7" s="1"/>
  <c r="I47" i="7"/>
  <c r="F47" i="7"/>
  <c r="K20" i="7"/>
  <c r="H47" i="7"/>
  <c r="D28" i="7"/>
  <c r="G28" i="7" s="1"/>
  <c r="H28" i="7" s="1"/>
  <c r="I11" i="4"/>
  <c r="I26" i="7"/>
  <c r="M6" i="9"/>
  <c r="D22" i="7"/>
  <c r="G22" i="7" s="1"/>
  <c r="H22" i="7" s="1"/>
  <c r="D20" i="7"/>
  <c r="G20" i="7" s="1"/>
  <c r="H20" i="7" s="1"/>
  <c r="J20" i="3"/>
  <c r="J21" i="7" s="1"/>
  <c r="I21" i="7"/>
  <c r="K19" i="7"/>
  <c r="H69" i="24"/>
  <c r="BS69" i="24"/>
  <c r="J33" i="7"/>
  <c r="K24" i="7" l="1"/>
  <c r="E24" i="7" s="1"/>
  <c r="D23" i="7"/>
  <c r="G23" i="7" s="1"/>
  <c r="H23" i="7" s="1"/>
  <c r="E23" i="7" s="1"/>
  <c r="E17" i="7"/>
  <c r="H3" i="3"/>
  <c r="H3" i="29"/>
  <c r="H3" i="28"/>
  <c r="E18" i="7"/>
  <c r="G3" i="4"/>
  <c r="E22" i="7"/>
  <c r="E19" i="7"/>
  <c r="K29" i="7"/>
  <c r="E29" i="7" s="1"/>
  <c r="E20" i="7"/>
  <c r="E3" i="19"/>
  <c r="E3" i="21"/>
  <c r="E3" i="17"/>
  <c r="F3" i="15"/>
  <c r="E3" i="18"/>
  <c r="E3" i="13"/>
  <c r="H3" i="11"/>
  <c r="N4" i="9"/>
  <c r="O4" i="9" s="1"/>
  <c r="D27" i="7"/>
  <c r="G27" i="7" s="1"/>
  <c r="H27" i="7" s="1"/>
  <c r="E27" i="7" s="1"/>
  <c r="G13" i="4"/>
  <c r="E3" i="20"/>
  <c r="E28" i="7"/>
  <c r="D25" i="7"/>
  <c r="G25" i="7" s="1"/>
  <c r="H25" i="7" s="1"/>
  <c r="E25" i="7" s="1"/>
  <c r="D26" i="7"/>
  <c r="G26" i="7" s="1"/>
  <c r="H26" i="7" s="1"/>
  <c r="E3" i="22"/>
  <c r="I30" i="7"/>
  <c r="F30" i="7"/>
  <c r="E33" i="7"/>
  <c r="G15" i="7"/>
  <c r="H15" i="7" s="1"/>
  <c r="E15" i="7" s="1"/>
  <c r="D33" i="7" s="1"/>
  <c r="K21" i="7"/>
  <c r="D21" i="7"/>
  <c r="J26" i="7"/>
  <c r="K26" i="7" s="1"/>
  <c r="E16" i="7"/>
  <c r="F33" i="7" l="1"/>
  <c r="D10" i="7"/>
  <c r="D11" i="7" s="1"/>
  <c r="J30" i="7"/>
  <c r="E26" i="7"/>
  <c r="N5" i="9"/>
  <c r="N6" i="9" s="1"/>
  <c r="O6" i="9" s="1"/>
  <c r="E36" i="7"/>
  <c r="F36" i="7" s="1"/>
  <c r="E34" i="7"/>
  <c r="F34" i="7" s="1"/>
  <c r="G21" i="7"/>
  <c r="H21" i="7" s="1"/>
  <c r="D30" i="7"/>
  <c r="K30" i="7"/>
  <c r="D36" i="7" s="1"/>
  <c r="E21" i="7" l="1"/>
  <c r="E30" i="7" s="1"/>
  <c r="H30" i="7"/>
  <c r="G30" i="7" s="1"/>
  <c r="F11" i="7"/>
  <c r="E35" i="7"/>
  <c r="E10" i="7" l="1"/>
  <c r="D34" i="7"/>
  <c r="E39" i="7"/>
  <c r="F35" i="7"/>
  <c r="E11" i="7" l="1"/>
  <c r="D35" i="7" s="1"/>
  <c r="D39" i="7" s="1"/>
  <c r="E42" i="7" s="1"/>
  <c r="F10" i="7"/>
  <c r="J34" i="7"/>
  <c r="J35" i="7" s="1"/>
  <c r="F39" i="7"/>
  <c r="E47" i="7" l="1"/>
  <c r="D47" i="7" s="1"/>
  <c r="D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Z2" authorId="0" shapeId="0" xr:uid="{E9AA3EF4-2A34-4C79-B397-D453EC32FA4F}">
      <text>
        <r>
          <rPr>
            <sz val="9"/>
            <color indexed="81"/>
            <rFont val="Tahoma"/>
            <family val="2"/>
          </rPr>
          <t xml:space="preserve">Check the box for any “Proposed As” deployment categories to enable inclusion in the proposal totals. 
All detail hours and dollars will be included or excluded based on this category.
</t>
        </r>
      </text>
    </comment>
    <comment ref="AC2" authorId="0" shapeId="0" xr:uid="{2FF7D102-15DB-43F4-9328-D3711FB3F89D}">
      <text>
        <r>
          <rPr>
            <sz val="9"/>
            <color indexed="81"/>
            <rFont val="Tahoma"/>
            <family val="2"/>
          </rPr>
          <t xml:space="preserve">Check the box for any “Proposed As”  options (other than deployments to the left) to enable inclusion in the proposal totals. 
All detail hours and dollars will be included or excluded based on this category.
</t>
        </r>
      </text>
    </comment>
    <comment ref="C3" authorId="0" shapeId="0" xr:uid="{7B9DD517-D401-4033-81B9-87B7ABD39800}">
      <text>
        <r>
          <rPr>
            <sz val="9"/>
            <color indexed="81"/>
            <rFont val="Tahoma"/>
            <family val="2"/>
          </rPr>
          <t xml:space="preserve">Optionally enter the default blended rates used for staff hours. 
</t>
        </r>
        <r>
          <rPr>
            <b/>
            <sz val="9"/>
            <color indexed="81"/>
            <rFont val="Tahoma"/>
            <family val="2"/>
          </rPr>
          <t xml:space="preserve">Do not change the categories or their sequence. </t>
        </r>
        <r>
          <rPr>
            <sz val="9"/>
            <color indexed="81"/>
            <rFont val="Tahoma"/>
            <family val="2"/>
          </rPr>
          <t xml:space="preserve">
This will default the rate as details are entered for any line charge entered on any detail tab. The default can be overridden at the detail level per the instructions on that tab.
</t>
        </r>
      </text>
    </comment>
    <comment ref="G3" authorId="0" shapeId="0" xr:uid="{239D8DF7-B2F5-4276-A149-E11634AB29C9}">
      <text>
        <r>
          <rPr>
            <sz val="9"/>
            <color indexed="81"/>
            <rFont val="Tahoma"/>
            <family val="2"/>
          </rPr>
          <t xml:space="preserve">Enter your classifications for how individual enhancements are to be delivered. 
This will be the dropdown provided on the “Enhancements” tab.
</t>
        </r>
        <r>
          <rPr>
            <b/>
            <sz val="9"/>
            <color indexed="81"/>
            <rFont val="Tahoma"/>
            <family val="2"/>
          </rPr>
          <t>This list can be edited.</t>
        </r>
      </text>
    </comment>
    <comment ref="I3" authorId="0" shapeId="0" xr:uid="{FC0B74C0-DD90-4659-8B3D-0865EBAF7DD0}">
      <text>
        <r>
          <rPr>
            <sz val="9"/>
            <color indexed="81"/>
            <rFont val="Tahoma"/>
            <family val="2"/>
          </rPr>
          <t xml:space="preserve">Enter your classifications for how individual interfaces are to be delivered. 
This will be the dropdown provided on the “Interfaces” tab.
</t>
        </r>
        <r>
          <rPr>
            <b/>
            <sz val="9"/>
            <color indexed="81"/>
            <rFont val="Tahoma"/>
            <family val="2"/>
          </rPr>
          <t>This list can be edited.</t>
        </r>
      </text>
    </comment>
    <comment ref="K3" authorId="0" shapeId="0" xr:uid="{7C1EAA64-7837-436D-B4DF-E217B847C9F0}">
      <text>
        <r>
          <rPr>
            <sz val="9"/>
            <color indexed="81"/>
            <rFont val="Tahoma"/>
            <family val="2"/>
          </rPr>
          <t xml:space="preserve">Enter the tools/apps that will be used for the report development.
This will be the dropdown provided on the “Reports” tab.
</t>
        </r>
        <r>
          <rPr>
            <b/>
            <sz val="9"/>
            <color indexed="81"/>
            <rFont val="Tahoma"/>
            <family val="2"/>
          </rPr>
          <t>This list can be edited.</t>
        </r>
      </text>
    </comment>
    <comment ref="M3" authorId="0" shapeId="0" xr:uid="{31A737C9-D99D-4C99-8142-2BC5C880F21A}">
      <text>
        <r>
          <rPr>
            <sz val="9"/>
            <color indexed="81"/>
            <rFont val="Tahoma"/>
            <family val="2"/>
          </rPr>
          <t xml:space="preserve">Enter your classifications for complexity. Recommended values are provided. 
This will be a dropdown provided on the “Modifications”, “Interfaces”, and “Reports” tabs.
</t>
        </r>
        <r>
          <rPr>
            <b/>
            <sz val="9"/>
            <color indexed="81"/>
            <rFont val="Tahoma"/>
            <family val="2"/>
          </rPr>
          <t>This list can be edited.</t>
        </r>
      </text>
    </comment>
    <comment ref="O3" authorId="0" shapeId="0" xr:uid="{00B5A898-F433-43D9-9DE4-0A9B5EDED45B}">
      <text>
        <r>
          <rPr>
            <sz val="9"/>
            <color indexed="81"/>
            <rFont val="Tahoma"/>
            <family val="2"/>
          </rPr>
          <t xml:space="preserve">Enter the hosting types that are available.
This will be the dropdown provided on the “Hosting” tab described below.
</t>
        </r>
        <r>
          <rPr>
            <b/>
            <sz val="9"/>
            <color indexed="81"/>
            <rFont val="Tahoma"/>
            <family val="2"/>
          </rPr>
          <t>This list can be edited.</t>
        </r>
      </text>
    </comment>
    <comment ref="Q3" authorId="0" shapeId="0" xr:uid="{B9D9D995-1165-45D4-90C7-D5ADB7AC6C26}">
      <text>
        <r>
          <rPr>
            <sz val="9"/>
            <color indexed="81"/>
            <rFont val="Tahoma"/>
            <family val="2"/>
          </rPr>
          <t xml:space="preserve">Enter the hosting deployment types that are available.
This will be the dropdown provided on the “Hosting” tab described below.
</t>
        </r>
        <r>
          <rPr>
            <b/>
            <sz val="9"/>
            <color indexed="81"/>
            <rFont val="Tahoma"/>
            <family val="2"/>
          </rPr>
          <t>This list can be edited.</t>
        </r>
      </text>
    </comment>
    <comment ref="S3" authorId="0" shapeId="0" xr:uid="{02294B53-382B-42E4-9BE0-A683C0E6D753}">
      <text>
        <r>
          <rPr>
            <sz val="9"/>
            <color indexed="81"/>
            <rFont val="Tahoma"/>
            <family val="2"/>
          </rPr>
          <t xml:space="preserve">Enter your staff location codes.
This will be the dropdown provided on the “Staffing Plan" and "Manages Services" tabs.
</t>
        </r>
        <r>
          <rPr>
            <b/>
            <sz val="9"/>
            <color indexed="81"/>
            <rFont val="Tahoma"/>
            <family val="2"/>
          </rPr>
          <t>This list can be edited.</t>
        </r>
      </text>
    </comment>
    <comment ref="U3" authorId="0" shapeId="0" xr:uid="{5616D519-9918-4B3F-99F1-996D8B7F702D}">
      <text>
        <r>
          <rPr>
            <sz val="9"/>
            <color indexed="81"/>
            <rFont val="Tahoma"/>
            <family val="2"/>
          </rPr>
          <t xml:space="preserve">Enter your classifications for how training is to be delivered. 
This will be the dropdown provided on the “Training” tab.
</t>
        </r>
        <r>
          <rPr>
            <b/>
            <sz val="9"/>
            <color indexed="81"/>
            <rFont val="Tahoma"/>
            <family val="2"/>
          </rPr>
          <t>This list can be edited.</t>
        </r>
      </text>
    </comment>
    <comment ref="W3" authorId="0" shapeId="0" xr:uid="{41BB4775-6250-47CF-85DA-0C65AB38A76C}">
      <text>
        <r>
          <rPr>
            <sz val="9"/>
            <color indexed="81"/>
            <rFont val="Tahoma"/>
            <family val="2"/>
          </rPr>
          <t xml:space="preserve">Enter your classifications for what is to be included/excluded from totals. 
Recommended values are provided. 
This will enable the SI to propose optional and alternative products and services without impacting the totals for comparative purposes.
For new classifications, check the deployment and options that should be included in the total costs for that selection, for example "Required for SaaS" deployment only.
These will be used on all the detail cost tabs as a dropdown list.
</t>
        </r>
        <r>
          <rPr>
            <b/>
            <sz val="9"/>
            <color indexed="81"/>
            <rFont val="Tahoma"/>
            <family val="2"/>
          </rPr>
          <t xml:space="preserve">
This list can be edited.</t>
        </r>
      </text>
    </comment>
    <comment ref="X3" authorId="0" shapeId="0" xr:uid="{2F024ABC-C927-43F3-BFC8-790B897104D1}">
      <text>
        <r>
          <rPr>
            <sz val="9"/>
            <color indexed="81"/>
            <rFont val="Tahoma"/>
            <family val="2"/>
          </rPr>
          <t xml:space="preserve">This is a prefilled formula and will be checked for all "Proposed As" values that are included based on the selected dropdown at the top of the "Project Totals" tab.
</t>
        </r>
        <r>
          <rPr>
            <b/>
            <sz val="9"/>
            <color indexed="81"/>
            <rFont val="Tahoma"/>
            <family val="2"/>
          </rPr>
          <t>DO NOT CHANGE FORMULA</t>
        </r>
      </text>
    </comment>
    <comment ref="Y3" authorId="0" shapeId="0" xr:uid="{7F914C84-F297-40B9-9708-F5721D9154F1}">
      <text>
        <r>
          <rPr>
            <sz val="9"/>
            <color indexed="81"/>
            <rFont val="Tahoma"/>
            <family val="2"/>
          </rPr>
          <t xml:space="preserve">Enter an "X" if this "Proposed As" option is always to be excluded from the cost totals.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BEAE42AD-7EBB-4831-B2FA-EC7C4C162B55}">
      <text>
        <r>
          <rPr>
            <sz val="9"/>
            <color indexed="81"/>
            <rFont val="Tahoma"/>
            <family val="2"/>
          </rPr>
          <t>If details are available, enter the description of what project activity is being performed, otherwise just specify as general project support services.</t>
        </r>
      </text>
    </comment>
    <comment ref="C3" authorId="0" shapeId="0" xr:uid="{D94C305B-E6B2-4B34-A473-779B5213EE39}">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F97D8150-55DA-4591-8785-47176905B346}">
      <text>
        <r>
          <rPr>
            <sz val="9"/>
            <color indexed="81"/>
            <rFont val="Tahoma"/>
            <family val="2"/>
          </rPr>
          <t xml:space="preserve">A green box with a check mark will appear if included in the project totals. A red box with an "X" if not included.
</t>
        </r>
      </text>
    </comment>
    <comment ref="E3" authorId="0" shapeId="0" xr:uid="{D5BC48CF-CAC6-46E8-8483-DDFCD1977777}">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D4C93D4B-7BD0-4CCC-B8F1-D5A865FAE00C}">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7DD2D255-3685-47C3-BD14-70C398FF73A4}">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555B759C-038A-4A95-827B-8D75F3DC8D47}">
      <text>
        <r>
          <rPr>
            <sz val="9"/>
            <color indexed="81"/>
            <rFont val="Tahoma"/>
            <family val="2"/>
          </rPr>
          <t xml:space="preserve">Calculated value of non-core team costs.
</t>
        </r>
      </text>
    </comment>
    <comment ref="I3" authorId="0" shapeId="0" xr:uid="{5B8A8A38-8771-46C3-815B-1DC3650A2758}">
      <text>
        <r>
          <rPr>
            <sz val="9"/>
            <color indexed="81"/>
            <rFont val="Tahoma"/>
            <family val="2"/>
          </rPr>
          <t xml:space="preserve">Calculated value of  total core and non-core team costs.
</t>
        </r>
      </text>
    </comment>
    <comment ref="J3" authorId="0" shapeId="0" xr:uid="{BF3BA5C8-E65D-49E5-94D8-F079A8615129}">
      <text>
        <r>
          <rPr>
            <sz val="9"/>
            <color indexed="81"/>
            <rFont val="Tahoma"/>
            <family val="2"/>
          </rPr>
          <t xml:space="preserve">Enter any assumptions or comments associated with the cost line item.
Information only.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E2F30792-914B-486A-A412-3BBE74F72879}">
      <text>
        <r>
          <rPr>
            <sz val="9"/>
            <color indexed="81"/>
            <rFont val="Tahoma"/>
            <family val="2"/>
          </rPr>
          <t xml:space="preserve">Enter the name of the report or how many are proposed by complexity level.
</t>
        </r>
      </text>
    </comment>
    <comment ref="C3" authorId="0" shapeId="0" xr:uid="{938C3459-70D3-45B6-93FA-F410F8955603}">
      <text>
        <r>
          <rPr>
            <sz val="9"/>
            <color indexed="81"/>
            <rFont val="Tahoma"/>
            <family val="2"/>
          </rPr>
          <t xml:space="preserve">Select the reporting tool to be used from the dropdown list. 
Additional tools can be added on the “Controls” tab. 
Enter “TBD” if not known.
</t>
        </r>
      </text>
    </comment>
    <comment ref="D3" authorId="0" shapeId="0" xr:uid="{976CE119-74CD-4B30-8E47-0435493C5E52}">
      <text>
        <r>
          <rPr>
            <sz val="9"/>
            <color indexed="81"/>
            <rFont val="Tahoma"/>
            <family val="2"/>
          </rPr>
          <t xml:space="preserve">Select the complexity level of modification or extension from the dropdown list. 
Additional complexities can be added on the “Controls” tab.
</t>
        </r>
      </text>
    </comment>
    <comment ref="E3" authorId="0" shapeId="0" xr:uid="{516659BD-D365-4714-98E0-2CB972E256FE}">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F3" authorId="0" shapeId="0" xr:uid="{1784C6B7-A9FD-47B7-96C3-44B3EFC984EF}">
      <text>
        <r>
          <rPr>
            <sz val="9"/>
            <color indexed="81"/>
            <rFont val="Tahoma"/>
            <family val="2"/>
          </rPr>
          <t xml:space="preserve">A green box with a check mark will appear if included in the project totals. A red box with an "X" if not included.
</t>
        </r>
      </text>
    </comment>
    <comment ref="G3" authorId="0" shapeId="0" xr:uid="{83AD5B60-77A4-41CD-874E-58F01D42AE22}">
      <text>
        <r>
          <rPr>
            <sz val="9"/>
            <color indexed="81"/>
            <rFont val="Tahoma"/>
            <family val="2"/>
          </rPr>
          <t xml:space="preserve">Enter a cross-reference to any requirements that are satisfied by this line item. 
Optionally, enter the ID# in the functional requirement(s) comments. 
Used as a cross-reference for final determination of scope of services included in any contract.
</t>
        </r>
      </text>
    </comment>
    <comment ref="H3" authorId="0" shapeId="0" xr:uid="{59A800A3-3FED-417A-A7E4-C11E6BC881E8}">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I3" authorId="0" shapeId="0" xr:uid="{7D95C1EF-029D-4EAB-B9CE-B0330C5C395E}">
      <text>
        <r>
          <rPr>
            <sz val="9"/>
            <color indexed="81"/>
            <rFont val="Tahoma"/>
            <family val="2"/>
          </rPr>
          <t>Enter the number of hours of additional  non-core staff time to be allocated to the line item work effort. 
This will allocate additional hours to specific service categories.</t>
        </r>
      </text>
    </comment>
    <comment ref="J3" authorId="0" shapeId="0" xr:uid="{568E1942-E85E-496E-87D3-6AB233682FD6}">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K3" authorId="0" shapeId="0" xr:uid="{722EEDA8-4AA0-4A81-9FFA-F50A50EE792B}">
      <text>
        <r>
          <rPr>
            <sz val="9"/>
            <color indexed="81"/>
            <rFont val="Tahoma"/>
            <family val="2"/>
          </rPr>
          <t xml:space="preserve">Calculated value of non-core team costs.
</t>
        </r>
      </text>
    </comment>
    <comment ref="L3" authorId="0" shapeId="0" xr:uid="{7ACEA2B7-4BCF-4888-BE53-B0AFC2CD59C7}">
      <text>
        <r>
          <rPr>
            <sz val="9"/>
            <color indexed="81"/>
            <rFont val="Tahoma"/>
            <family val="2"/>
          </rPr>
          <t xml:space="preserve">Calculated value of  total core and non-core team costs.
</t>
        </r>
      </text>
    </comment>
    <comment ref="M3" authorId="0" shapeId="0" xr:uid="{EE65CC64-FF9F-43D4-A808-E7187FEF664E}">
      <text>
        <r>
          <rPr>
            <sz val="9"/>
            <color indexed="81"/>
            <rFont val="Tahoma"/>
            <family val="2"/>
          </rPr>
          <t xml:space="preserve">Enter any assumptions or comments associated with the cost line item.
Information only.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CC47B364-E677-43DD-ADFA-53B503B88EBB}">
      <text>
        <r>
          <rPr>
            <sz val="9"/>
            <color indexed="81"/>
            <rFont val="Tahoma"/>
            <family val="2"/>
          </rPr>
          <t>Enter the name of the application, data source, etc. for the interface.
These should map in detail to the final proposed integration list in the SOW (e.g., GIS, ERP, etc.).</t>
        </r>
      </text>
    </comment>
    <comment ref="C3" authorId="0" shapeId="0" xr:uid="{7131CE1E-54A3-45F5-B6CF-EAD501268B89}">
      <text>
        <r>
          <rPr>
            <sz val="9"/>
            <color indexed="81"/>
            <rFont val="Tahoma"/>
            <family val="2"/>
          </rPr>
          <t xml:space="preserve">Select the type of interface from the dropdown list. 
Additional types can be added on the “Controls” tab.
</t>
        </r>
      </text>
    </comment>
    <comment ref="D3" authorId="0" shapeId="0" xr:uid="{A0783C2D-82D8-4A32-80AE-5EB58ACFBF10}">
      <text>
        <r>
          <rPr>
            <sz val="9"/>
            <color indexed="81"/>
            <rFont val="Tahoma"/>
            <family val="2"/>
          </rPr>
          <t xml:space="preserve">Select the complexity level of interface from the dropdown list. 
Additional complexities can be added on the “Controls” tab.
</t>
        </r>
      </text>
    </comment>
    <comment ref="E3" authorId="0" shapeId="0" xr:uid="{D04635B5-0193-40D3-84BD-AA24EE18B3F2}">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F3" authorId="0" shapeId="0" xr:uid="{AEE7CC7D-31EF-4CE4-A2C8-2387375277F9}">
      <text>
        <r>
          <rPr>
            <sz val="9"/>
            <color indexed="81"/>
            <rFont val="Tahoma"/>
            <family val="2"/>
          </rPr>
          <t xml:space="preserve">A green box with a check mark will appear if included in the project totals. A red box with an "X" if not included.
</t>
        </r>
      </text>
    </comment>
    <comment ref="G3" authorId="0" shapeId="0" xr:uid="{48452644-0A53-4045-A964-B9FE3042A0B5}">
      <text>
        <r>
          <rPr>
            <sz val="9"/>
            <color indexed="81"/>
            <rFont val="Tahoma"/>
            <family val="2"/>
          </rPr>
          <t xml:space="preserve">Enter a cross-reference to any requirements that are satisfied by this line item. 
Optionally, enter the ID# in the functional requirement(s) comments. 
Used as a cross-reference for final determination of scope of services included in any contract.
</t>
        </r>
      </text>
    </comment>
    <comment ref="H3" authorId="0" shapeId="0" xr:uid="{72E4BF06-896C-4036-9F20-53F50A275AA6}">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I3" authorId="0" shapeId="0" xr:uid="{2C8DE9BB-166D-46A3-A91E-05CDC9CFEF51}">
      <text>
        <r>
          <rPr>
            <sz val="9"/>
            <color indexed="81"/>
            <rFont val="Tahoma"/>
            <family val="2"/>
          </rPr>
          <t>Enter the number of hours of additional  non-core staff time to be allocated to the line item work effort. 
This will allocate additional hours to specific service categories.</t>
        </r>
      </text>
    </comment>
    <comment ref="J3" authorId="0" shapeId="0" xr:uid="{5E700A07-DEAF-488E-BED4-6CDCE54A000F}">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K3" authorId="0" shapeId="0" xr:uid="{5BA8DC17-1CF2-4B0B-B5B0-77D32CB1DBCE}">
      <text>
        <r>
          <rPr>
            <sz val="9"/>
            <color indexed="81"/>
            <rFont val="Tahoma"/>
            <family val="2"/>
          </rPr>
          <t xml:space="preserve">Calculated value of non-core team costs.
</t>
        </r>
      </text>
    </comment>
    <comment ref="L3" authorId="0" shapeId="0" xr:uid="{1F40E596-EAE8-48D7-8D98-176C0265F401}">
      <text>
        <r>
          <rPr>
            <sz val="9"/>
            <color indexed="81"/>
            <rFont val="Tahoma"/>
            <family val="2"/>
          </rPr>
          <t xml:space="preserve">Calculated value of  total core and non-core team costs.
</t>
        </r>
      </text>
    </comment>
    <comment ref="M3" authorId="0" shapeId="0" xr:uid="{16DA8791-FBAC-4353-B575-DD4E0F6774C8}">
      <text>
        <r>
          <rPr>
            <sz val="9"/>
            <color indexed="81"/>
            <rFont val="Tahoma"/>
            <family val="2"/>
          </rPr>
          <t xml:space="preserve">Enter any assumptions or comments associated with the cost line item.
Information only.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2DA0D288-95E6-49D0-932F-D95D414ACCB8}">
      <text>
        <r>
          <rPr>
            <sz val="9"/>
            <color indexed="81"/>
            <rFont val="Tahoma"/>
            <family val="2"/>
          </rPr>
          <t>If details are available, enter the description of what project activity is being performed, otherwise just specify as general project support services.</t>
        </r>
      </text>
    </comment>
    <comment ref="C3" authorId="0" shapeId="0" xr:uid="{F539FE27-0246-4B38-95AC-196616BDEF45}">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229F2BD9-19E5-44BD-9796-30CE75C10DB4}">
      <text>
        <r>
          <rPr>
            <sz val="9"/>
            <color indexed="81"/>
            <rFont val="Tahoma"/>
            <family val="2"/>
          </rPr>
          <t xml:space="preserve">A green box with a check mark will appear if included in the project totals. A red box with an "X" if not included.
</t>
        </r>
      </text>
    </comment>
    <comment ref="E3" authorId="0" shapeId="0" xr:uid="{6700EAE8-7801-44A2-A50E-D84AFBC741DE}">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190D797A-0627-4443-A82F-43A5DFA2CED5}">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9AD92365-CFA4-4EC6-8816-21118B863FDF}">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E71B6285-0B90-4C7D-A27A-022F1AAC4B2B}">
      <text>
        <r>
          <rPr>
            <sz val="9"/>
            <color indexed="81"/>
            <rFont val="Tahoma"/>
            <family val="2"/>
          </rPr>
          <t xml:space="preserve">Calculated value of non-core team costs.
</t>
        </r>
      </text>
    </comment>
    <comment ref="I3" authorId="0" shapeId="0" xr:uid="{D16CF04A-F767-47F9-82E7-CA2E9C88DDB8}">
      <text>
        <r>
          <rPr>
            <sz val="9"/>
            <color indexed="81"/>
            <rFont val="Tahoma"/>
            <family val="2"/>
          </rPr>
          <t xml:space="preserve">Calculated value of  total core and non-core team costs.
</t>
        </r>
      </text>
    </comment>
    <comment ref="J3" authorId="0" shapeId="0" xr:uid="{773602DE-C7F9-4487-AE52-EF14A05F0298}">
      <text>
        <r>
          <rPr>
            <sz val="9"/>
            <color indexed="81"/>
            <rFont val="Tahoma"/>
            <family val="2"/>
          </rPr>
          <t xml:space="preserve">Enter any assumptions or comments associated with the cost line item.
Information only.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A172881B-9939-429D-ADE8-A7707CA6F4F0}">
      <text>
        <r>
          <rPr>
            <sz val="9"/>
            <color indexed="81"/>
            <rFont val="Tahoma"/>
            <family val="2"/>
          </rPr>
          <t xml:space="preserve">Enter the name of the modification or extension.
</t>
        </r>
      </text>
    </comment>
    <comment ref="C3" authorId="0" shapeId="0" xr:uid="{F835AACF-4DD4-4F7C-A05C-97BC06073E1E}">
      <text>
        <r>
          <rPr>
            <sz val="9"/>
            <color indexed="81"/>
            <rFont val="Tahoma"/>
            <family val="2"/>
          </rPr>
          <t xml:space="preserve">Select the type of the modification or extension from the dropdown list. 
Additional types can be added on the “Controls” tab.
</t>
        </r>
      </text>
    </comment>
    <comment ref="D3" authorId="0" shapeId="0" xr:uid="{193B562F-9BD5-4A0C-948A-14417AA75A81}">
      <text>
        <r>
          <rPr>
            <sz val="9"/>
            <color indexed="81"/>
            <rFont val="Tahoma"/>
            <family val="2"/>
          </rPr>
          <t xml:space="preserve">Select the complexity level of modification or extension from the dropdown list. 
Additional complexities can be added on the “Controls” tab.
</t>
        </r>
      </text>
    </comment>
    <comment ref="E3" authorId="0" shapeId="0" xr:uid="{0EBF2CEB-1AD6-414E-95E4-3F729CACC5D3}">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F3" authorId="0" shapeId="0" xr:uid="{808755E2-B791-434C-9FA0-2ED9392AE1E0}">
      <text>
        <r>
          <rPr>
            <sz val="9"/>
            <color indexed="81"/>
            <rFont val="Tahoma"/>
            <family val="2"/>
          </rPr>
          <t xml:space="preserve">A green box with a check mark will appear if included in the project totals. A red box with an "X" if not included.
</t>
        </r>
      </text>
    </comment>
    <comment ref="G3" authorId="0" shapeId="0" xr:uid="{564C71FE-A79C-4DC0-8B3D-45671AC0B17D}">
      <text>
        <r>
          <rPr>
            <sz val="9"/>
            <color indexed="81"/>
            <rFont val="Tahoma"/>
            <family val="2"/>
          </rPr>
          <t xml:space="preserve">Enter a cross-reference to any requirements that are satisfied by this line item. 
Optionally, enter the ID# in the functional requirement(s) comments. 
Used as a cross-reference for final determination of scope of services included in any contract.
</t>
        </r>
      </text>
    </comment>
    <comment ref="H3" authorId="0" shapeId="0" xr:uid="{13725DC6-3689-46B1-9EA6-B5A3FBA5D5E2}">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I3" authorId="0" shapeId="0" xr:uid="{184EE766-A0B0-4601-9F06-6FD3EAB583D7}">
      <text>
        <r>
          <rPr>
            <sz val="9"/>
            <color indexed="81"/>
            <rFont val="Tahoma"/>
            <family val="2"/>
          </rPr>
          <t>Enter the number of hours of additional  non-core staff time to be allocated to the line item work effort. 
This will allocate additional hours to specific service categories.</t>
        </r>
      </text>
    </comment>
    <comment ref="J3" authorId="0" shapeId="0" xr:uid="{E8AE8AD9-ADBA-4EC1-894F-550D391E487C}">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K3" authorId="0" shapeId="0" xr:uid="{2F20C0B2-B2BB-4736-93FA-CF69C001EB5D}">
      <text>
        <r>
          <rPr>
            <sz val="9"/>
            <color indexed="81"/>
            <rFont val="Tahoma"/>
            <family val="2"/>
          </rPr>
          <t xml:space="preserve">Calculated value of non-core team costs.
</t>
        </r>
      </text>
    </comment>
    <comment ref="L3" authorId="0" shapeId="0" xr:uid="{7556EF61-9D12-479C-B9E4-71E9BA547B6B}">
      <text>
        <r>
          <rPr>
            <sz val="9"/>
            <color indexed="81"/>
            <rFont val="Tahoma"/>
            <family val="2"/>
          </rPr>
          <t xml:space="preserve">Calculated value of  total core and non-core team costs.
</t>
        </r>
      </text>
    </comment>
    <comment ref="M3" authorId="0" shapeId="0" xr:uid="{91B2C1C9-C0EF-48EF-8664-BF54F5F5E489}">
      <text>
        <r>
          <rPr>
            <sz val="9"/>
            <color indexed="81"/>
            <rFont val="Tahoma"/>
            <family val="2"/>
          </rPr>
          <t xml:space="preserve">Enter any assumptions or comments associated with the cost line item.
Information only.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9238DF45-79E7-467C-8880-36414078D0D8}">
      <text>
        <r>
          <rPr>
            <sz val="9"/>
            <color indexed="81"/>
            <rFont val="Tahoma"/>
            <family val="2"/>
          </rPr>
          <t xml:space="preserve">Enter the name of the report or how many are proposed by complexity level.
</t>
        </r>
      </text>
    </comment>
    <comment ref="C3" authorId="0" shapeId="0" xr:uid="{B2644CAE-39AD-4E41-B427-01A36C9EB7A1}">
      <text>
        <r>
          <rPr>
            <sz val="9"/>
            <color indexed="81"/>
            <rFont val="Tahoma"/>
            <family val="2"/>
          </rPr>
          <t xml:space="preserve">Select the reporting tool to be used from the dropdown list. 
Additional tools can be added on the “Controls” tab. 
Enter “TBD” if not known.
</t>
        </r>
      </text>
    </comment>
    <comment ref="D3" authorId="0" shapeId="0" xr:uid="{E4B7C8EE-D6FB-40C6-ABC3-62E48761BBD0}">
      <text>
        <r>
          <rPr>
            <sz val="9"/>
            <color indexed="81"/>
            <rFont val="Tahoma"/>
            <family val="2"/>
          </rPr>
          <t xml:space="preserve">Select the complexity level of modification or extension from the dropdown list. 
Additional complexities can be added on the “Controls” tab.
</t>
        </r>
      </text>
    </comment>
    <comment ref="E3" authorId="0" shapeId="0" xr:uid="{88C27945-937E-4FD7-ADE0-FA8CCAD67826}">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F3" authorId="0" shapeId="0" xr:uid="{C3B2F74A-C6CE-4DD4-B136-D295900F6C76}">
      <text>
        <r>
          <rPr>
            <sz val="9"/>
            <color indexed="81"/>
            <rFont val="Tahoma"/>
            <family val="2"/>
          </rPr>
          <t xml:space="preserve">A green box with a check mark will appear if included in the project totals. A red box with an "X" if not included.
</t>
        </r>
      </text>
    </comment>
    <comment ref="G3" authorId="0" shapeId="0" xr:uid="{FDDAFDC0-CB05-44D9-81F5-4CBA7A251FC8}">
      <text>
        <r>
          <rPr>
            <sz val="9"/>
            <color indexed="81"/>
            <rFont val="Tahoma"/>
            <family val="2"/>
          </rPr>
          <t xml:space="preserve">Enter a cross-reference to any requirements that are satisfied by this line item. 
Optionally, enter the ID# in the functional requirement(s) comments. 
Used as a cross-reference for final determination of scope of services included in any contract.
</t>
        </r>
      </text>
    </comment>
    <comment ref="H3" authorId="0" shapeId="0" xr:uid="{0BFD2354-0BF7-4133-9A1B-7B3FEA695F7A}">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I3" authorId="0" shapeId="0" xr:uid="{930C6B1D-CDFB-4D26-9951-12F538B5179B}">
      <text>
        <r>
          <rPr>
            <sz val="9"/>
            <color indexed="81"/>
            <rFont val="Tahoma"/>
            <family val="2"/>
          </rPr>
          <t>Enter the number of hours of additional  non-core staff time to be allocated to the line item work effort. 
This will allocate additional hours to specific service categories.</t>
        </r>
      </text>
    </comment>
    <comment ref="J3" authorId="0" shapeId="0" xr:uid="{79F7B5C7-2E76-4CF6-BD2B-B3E7CE29BD5F}">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K3" authorId="0" shapeId="0" xr:uid="{25689308-DDEB-40C7-9707-F5332B3EEE9B}">
      <text>
        <r>
          <rPr>
            <sz val="9"/>
            <color indexed="81"/>
            <rFont val="Tahoma"/>
            <family val="2"/>
          </rPr>
          <t xml:space="preserve">Calculated value of non-core team costs.
</t>
        </r>
      </text>
    </comment>
    <comment ref="L3" authorId="0" shapeId="0" xr:uid="{09F9D1A9-3732-41B1-BE69-C3EAA519B4F4}">
      <text>
        <r>
          <rPr>
            <sz val="9"/>
            <color indexed="81"/>
            <rFont val="Tahoma"/>
            <family val="2"/>
          </rPr>
          <t xml:space="preserve">Calculated value of  total core and non-core team costs.
</t>
        </r>
      </text>
    </comment>
    <comment ref="M3" authorId="0" shapeId="0" xr:uid="{94253F2C-92BF-4F8E-87B3-126EEEF7D245}">
      <text>
        <r>
          <rPr>
            <sz val="9"/>
            <color indexed="81"/>
            <rFont val="Tahoma"/>
            <family val="2"/>
          </rPr>
          <t xml:space="preserve">Enter any assumptions or comments associated with the cost line item.
Information only.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9E66F49D-7886-4D8A-8AA5-66CB5660B267}">
      <text>
        <r>
          <rPr>
            <sz val="9"/>
            <color indexed="81"/>
            <rFont val="Tahoma"/>
            <family val="2"/>
          </rPr>
          <t xml:space="preserve">Enter the name of the report or how many are proposed by complexity level.
</t>
        </r>
      </text>
    </comment>
    <comment ref="C3" authorId="0" shapeId="0" xr:uid="{5662AF2E-397A-4425-8B30-31BB88BD63B6}">
      <text>
        <r>
          <rPr>
            <sz val="9"/>
            <color indexed="81"/>
            <rFont val="Tahoma"/>
            <family val="2"/>
          </rPr>
          <t xml:space="preserve">Select the reporting tool to be used from the dropdown list. 
Additional tools can be added on the “Controls” tab. 
Enter “TBD” if not known.
</t>
        </r>
      </text>
    </comment>
    <comment ref="D3" authorId="0" shapeId="0" xr:uid="{944B8DF5-B2C6-46CC-8EFF-C10702502805}">
      <text>
        <r>
          <rPr>
            <sz val="9"/>
            <color indexed="81"/>
            <rFont val="Tahoma"/>
            <family val="2"/>
          </rPr>
          <t xml:space="preserve">Select the complexity level of modification or extension from the dropdown list. 
Additional complexities can be added on the “Controls” tab.
</t>
        </r>
      </text>
    </comment>
    <comment ref="E3" authorId="0" shapeId="0" xr:uid="{1D9CB644-7AB6-4B41-871B-98175AAE7D78}">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F3" authorId="0" shapeId="0" xr:uid="{7943CBB0-0763-493F-976A-6C99527CF15C}">
      <text>
        <r>
          <rPr>
            <sz val="9"/>
            <color indexed="81"/>
            <rFont val="Tahoma"/>
            <family val="2"/>
          </rPr>
          <t xml:space="preserve">A green box with a check mark will appear if included in the project totals. A red box with an "X" if not included.
</t>
        </r>
      </text>
    </comment>
    <comment ref="G3" authorId="0" shapeId="0" xr:uid="{577AFC1D-CF27-44E0-8F10-85A1ADF888C3}">
      <text>
        <r>
          <rPr>
            <sz val="9"/>
            <color indexed="81"/>
            <rFont val="Tahoma"/>
            <family val="2"/>
          </rPr>
          <t xml:space="preserve">Enter a cross-reference to any requirements that are satisfied by this line item. 
Optionally, enter the ID# in the functional requirement(s) comments. 
Used as a cross-reference for final determination of scope of services included in any contract.
</t>
        </r>
      </text>
    </comment>
    <comment ref="H3" authorId="0" shapeId="0" xr:uid="{1557A142-D183-41FE-B2F2-9B852F6ABEEA}">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I3" authorId="0" shapeId="0" xr:uid="{03BF5D3A-C201-4094-BCEF-F62FCFBF6286}">
      <text>
        <r>
          <rPr>
            <sz val="9"/>
            <color indexed="81"/>
            <rFont val="Tahoma"/>
            <family val="2"/>
          </rPr>
          <t>Enter the number of hours of additional  non-core staff time to be allocated to the line item work effort. 
This will allocate additional hours to specific service categories.</t>
        </r>
      </text>
    </comment>
    <comment ref="J3" authorId="0" shapeId="0" xr:uid="{613B067E-84B2-4F8F-9A10-83664F5A26FA}">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K3" authorId="0" shapeId="0" xr:uid="{2DAC0D23-1843-4C89-BEDF-CF00E0AD68A0}">
      <text>
        <r>
          <rPr>
            <sz val="9"/>
            <color indexed="81"/>
            <rFont val="Tahoma"/>
            <family val="2"/>
          </rPr>
          <t xml:space="preserve">Calculated value of non-core team costs.
</t>
        </r>
      </text>
    </comment>
    <comment ref="L3" authorId="0" shapeId="0" xr:uid="{72C46792-D0B3-4F7D-8018-AC43BBB87D9E}">
      <text>
        <r>
          <rPr>
            <sz val="9"/>
            <color indexed="81"/>
            <rFont val="Tahoma"/>
            <family val="2"/>
          </rPr>
          <t xml:space="preserve">Calculated value of  total core and non-core team costs.
</t>
        </r>
      </text>
    </comment>
    <comment ref="M3" authorId="0" shapeId="0" xr:uid="{468373F3-C4F2-490C-8D86-DF89130D214A}">
      <text>
        <r>
          <rPr>
            <sz val="9"/>
            <color indexed="81"/>
            <rFont val="Tahoma"/>
            <family val="2"/>
          </rPr>
          <t xml:space="preserve">Enter any assumptions or comments associated with the cost line item.
Information only.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5E99A200-4D6E-4433-92AB-DC3BFEA5E1E8}">
      <text>
        <r>
          <rPr>
            <sz val="9"/>
            <color indexed="81"/>
            <rFont val="Tahoma"/>
            <family val="2"/>
          </rPr>
          <t>If details are available, enter the description of what project activity is being performed, otherwise just specify as general project support services.</t>
        </r>
      </text>
    </comment>
    <comment ref="C3" authorId="0" shapeId="0" xr:uid="{B9518061-3CF8-4904-8CBB-049650AB66D6}">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405295BF-6231-466D-851F-740278A0A5FB}">
      <text>
        <r>
          <rPr>
            <sz val="9"/>
            <color indexed="81"/>
            <rFont val="Tahoma"/>
            <family val="2"/>
          </rPr>
          <t xml:space="preserve">A green box with a check mark will appear if included in the project totals. A red box with an "X" if not included.
</t>
        </r>
      </text>
    </comment>
    <comment ref="E3" authorId="0" shapeId="0" xr:uid="{6B3C80EC-2C30-49F6-BE08-CA7D0197B2A6}">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6151DFB2-7740-4729-8439-5FDEE0A379B9}">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3EB68EDC-BEF8-42FD-9719-22689263E62D}">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EE548D16-60C1-4727-AD55-59DFD27CDA75}">
      <text>
        <r>
          <rPr>
            <sz val="9"/>
            <color indexed="81"/>
            <rFont val="Tahoma"/>
            <family val="2"/>
          </rPr>
          <t xml:space="preserve">Calculated value of non-core team costs.
</t>
        </r>
      </text>
    </comment>
    <comment ref="I3" authorId="0" shapeId="0" xr:uid="{24821BE0-43D3-4633-B1CC-4DAFEE48DFB3}">
      <text>
        <r>
          <rPr>
            <sz val="9"/>
            <color indexed="81"/>
            <rFont val="Tahoma"/>
            <family val="2"/>
          </rPr>
          <t xml:space="preserve">Calculated value of  total core and non-core team costs.
</t>
        </r>
      </text>
    </comment>
    <comment ref="J3" authorId="0" shapeId="0" xr:uid="{3904F0C8-C87E-4D6A-9C54-CF3B0BF7C271}">
      <text>
        <r>
          <rPr>
            <sz val="9"/>
            <color indexed="81"/>
            <rFont val="Tahoma"/>
            <family val="2"/>
          </rPr>
          <t xml:space="preserve">Enter any assumptions or comments associated with the cost line item.
Information only.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F3" authorId="0" shapeId="0" xr:uid="{B6D21903-B05E-4A42-B67D-08FB4F0A4D06}">
      <text>
        <r>
          <rPr>
            <sz val="9"/>
            <color indexed="81"/>
            <rFont val="Tahoma"/>
            <family val="2"/>
          </rPr>
          <t xml:space="preserve">A green box with a check mark will appear if included in the project totals. A red box with an "X" if not included.
</t>
        </r>
      </text>
    </comment>
    <comment ref="G3" authorId="0" shapeId="0" xr:uid="{4BA63B4E-A929-4A50-8EAD-0801731CA0B1}">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K3" authorId="0" shapeId="0" xr:uid="{6A4714C5-8B4B-430D-ADAC-D82BD18F8723}">
      <text>
        <r>
          <rPr>
            <sz val="9"/>
            <color indexed="81"/>
            <rFont val="Tahoma"/>
            <family val="2"/>
          </rPr>
          <t xml:space="preserve">Calculated value of  total core and non-core team costs.
</t>
        </r>
      </text>
    </comment>
    <comment ref="L3" authorId="0" shapeId="0" xr:uid="{9FDCFB56-7E3C-4E80-B363-9ECD821EE64D}">
      <text>
        <r>
          <rPr>
            <sz val="9"/>
            <color indexed="81"/>
            <rFont val="Tahoma"/>
            <family val="2"/>
          </rPr>
          <t xml:space="preserve">Enter any assumptions or comments associated with the cost line item.
Information only.
</t>
        </r>
      </text>
    </comment>
    <comment ref="B4" authorId="0" shapeId="0" xr:uid="{6FE3E533-8D39-4C35-9721-7526FEA23A8D}">
      <text>
        <r>
          <rPr>
            <sz val="9"/>
            <color indexed="81"/>
            <rFont val="Tahoma"/>
            <family val="2"/>
          </rPr>
          <t xml:space="preserve">Enter the name of the training planning and/or development task. 
</t>
        </r>
      </text>
    </comment>
    <comment ref="C4" authorId="0" shapeId="0" xr:uid="{DF622A53-2AB7-4F72-BAEA-50BFD9F841C6}">
      <text>
        <r>
          <rPr>
            <sz val="9"/>
            <color indexed="81"/>
            <rFont val="Tahoma"/>
            <family val="2"/>
          </rPr>
          <t xml:space="preserve">Enter a brief description of the task.
</t>
        </r>
      </text>
    </comment>
    <comment ref="E4" authorId="0" shapeId="0" xr:uid="{91F6C998-97A4-4D08-B9F8-8CBFFBD0CDA3}">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H4" authorId="0" shapeId="0" xr:uid="{B4339450-DA07-4929-B0E8-FE08F8DB9B33}">
      <text>
        <r>
          <rPr>
            <sz val="9"/>
            <color indexed="81"/>
            <rFont val="Tahoma"/>
            <family val="2"/>
          </rPr>
          <t>Enter the number of hours of additional  non-core staff time to be allocated to the line item work effort. 
This will allocate additional hours to specific service categories.</t>
        </r>
      </text>
    </comment>
    <comment ref="I4" authorId="0" shapeId="0" xr:uid="{C66A807A-6411-452B-AB5E-121144BFB54D}">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J4" authorId="0" shapeId="0" xr:uid="{65658DD8-29FA-4D35-95FD-E9E5F414D775}">
      <text>
        <r>
          <rPr>
            <sz val="9"/>
            <color indexed="81"/>
            <rFont val="Tahoma"/>
            <family val="2"/>
          </rPr>
          <t xml:space="preserve">Calculated value of non-core team costs.
</t>
        </r>
      </text>
    </comment>
    <comment ref="F13" authorId="0" shapeId="0" xr:uid="{C3E0A16A-E38F-41E0-ACF4-E01D59B665C6}">
      <text>
        <r>
          <rPr>
            <sz val="9"/>
            <color indexed="81"/>
            <rFont val="Tahoma"/>
            <family val="2"/>
          </rPr>
          <t xml:space="preserve">A green box with a check mark will appear if included in the project totals. A red box with an "X" if not included.
</t>
        </r>
      </text>
    </comment>
    <comment ref="G13" authorId="0" shapeId="0" xr:uid="{C752D6C5-299F-4A40-AAC0-5B06708DF5E1}">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K13" authorId="0" shapeId="0" xr:uid="{B5BD9FB3-FF27-4C42-B513-B3932FDDE08A}">
      <text>
        <r>
          <rPr>
            <sz val="9"/>
            <color indexed="81"/>
            <rFont val="Tahoma"/>
            <family val="2"/>
          </rPr>
          <t xml:space="preserve">Calculated value of  total core and non-core team costs.
</t>
        </r>
      </text>
    </comment>
    <comment ref="O13" authorId="0" shapeId="0" xr:uid="{19DB6F5E-2CA2-4908-A52B-929BD0FE887B}">
      <text>
        <r>
          <rPr>
            <sz val="9"/>
            <color indexed="81"/>
            <rFont val="Tahoma"/>
            <family val="2"/>
          </rPr>
          <t xml:space="preserve">Enter any assumptions or comments associated with the cost line item.
Information only.
</t>
        </r>
      </text>
    </comment>
    <comment ref="B14" authorId="0" shapeId="0" xr:uid="{EA5BE5BA-602B-4A88-848A-FA6658ABE873}">
      <text>
        <r>
          <rPr>
            <sz val="9"/>
            <color indexed="81"/>
            <rFont val="Tahoma"/>
            <family val="2"/>
          </rPr>
          <t xml:space="preserve">Enter the name of the course.
</t>
        </r>
      </text>
    </comment>
    <comment ref="C14" authorId="0" shapeId="0" xr:uid="{96D376FC-1BCE-432B-AFA6-722FF317A260}">
      <text>
        <r>
          <rPr>
            <sz val="9"/>
            <color indexed="81"/>
            <rFont val="Tahoma"/>
            <family val="2"/>
          </rPr>
          <t xml:space="preserve">Enter a brief description of the class contents.
</t>
        </r>
      </text>
    </comment>
    <comment ref="D14" authorId="0" shapeId="0" xr:uid="{8F770D96-1937-4C99-8BAC-4F033493B6CD}">
      <text>
        <r>
          <rPr>
            <sz val="9"/>
            <color indexed="81"/>
            <rFont val="Tahoma"/>
            <family val="2"/>
          </rPr>
          <t xml:space="preserve">Select the delivery method of class from the dropdown list. 
Additional methods can be added on the “Controls” tab.
</t>
        </r>
      </text>
    </comment>
    <comment ref="E14" authorId="0" shapeId="0" xr:uid="{29D48A3A-1330-4105-8C91-807B37FF412E}">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H14" authorId="0" shapeId="0" xr:uid="{36D6DE91-4C04-4904-A37B-92118203EE58}">
      <text>
        <r>
          <rPr>
            <sz val="9"/>
            <color indexed="81"/>
            <rFont val="Tahoma"/>
            <family val="2"/>
          </rPr>
          <t>Enter the number of hours of additional  non-core staff time to be allocated to the line item work effort. 
This will allocate additional hours to specific service categories.</t>
        </r>
      </text>
    </comment>
    <comment ref="I14" authorId="0" shapeId="0" xr:uid="{7EFD196A-163C-4295-93DE-8DE4DFEC79EC}">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J14" authorId="0" shapeId="0" xr:uid="{D77C535C-1B4B-40DE-9BB9-6BCEFB67E528}">
      <text>
        <r>
          <rPr>
            <sz val="9"/>
            <color indexed="81"/>
            <rFont val="Tahoma"/>
            <family val="2"/>
          </rPr>
          <t xml:space="preserve">Calculated value of non-core team costs.
</t>
        </r>
      </text>
    </comment>
    <comment ref="L14" authorId="0" shapeId="0" xr:uid="{1F632F5A-D417-4ED9-847B-0BBA1160C71F}">
      <text>
        <r>
          <rPr>
            <sz val="9"/>
            <color indexed="81"/>
            <rFont val="Tahoma"/>
            <family val="2"/>
          </rPr>
          <t>Enter the per session length (in hours) for the course delivery.</t>
        </r>
      </text>
    </comment>
    <comment ref="M14" authorId="0" shapeId="0" xr:uid="{42B04EA8-20E9-42BD-90BD-2D8C7F24B07E}">
      <text>
        <r>
          <rPr>
            <sz val="9"/>
            <color indexed="81"/>
            <rFont val="Tahoma"/>
            <family val="2"/>
          </rPr>
          <t>Enter how many sessions are planned to be delivered by the SI.</t>
        </r>
      </text>
    </comment>
    <comment ref="N14" authorId="0" shapeId="0" xr:uid="{55CE8348-2F58-4868-B92A-CA17F905F2A1}">
      <text>
        <r>
          <rPr>
            <sz val="9"/>
            <color indexed="81"/>
            <rFont val="Tahoma"/>
            <family val="2"/>
          </rPr>
          <t>Enter how many sessions are planned to be delivered by the Utility.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CC8DAFD2-3E15-457C-A59D-4E9C3827C158}">
      <text>
        <r>
          <rPr>
            <sz val="9"/>
            <color indexed="81"/>
            <rFont val="Tahoma"/>
            <family val="2"/>
          </rPr>
          <t>If details are available, enter the description of what project activity is being performed, otherwise just specify as general project support services.</t>
        </r>
      </text>
    </comment>
    <comment ref="C3" authorId="0" shapeId="0" xr:uid="{9D4BEFE1-7194-4D26-A130-967EE6700776}">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2F85FD61-8C27-4FD3-BD3E-2ABEC361604C}">
      <text>
        <r>
          <rPr>
            <sz val="9"/>
            <color indexed="81"/>
            <rFont val="Tahoma"/>
            <family val="2"/>
          </rPr>
          <t xml:space="preserve">A green box with a check mark will appear if included in the project totals. A red box with an "X" if not included.
</t>
        </r>
      </text>
    </comment>
    <comment ref="E3" authorId="0" shapeId="0" xr:uid="{BF45BA05-B3A2-435A-89B2-12EEAF4B085A}">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6921D976-D006-415C-AA0B-1FAFACD120C8}">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15BCCC9A-42BB-4F4B-84FF-6D8BC68D0EB8}">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26F03979-3981-4E23-8C4F-A763B3E54CDD}">
      <text>
        <r>
          <rPr>
            <sz val="9"/>
            <color indexed="81"/>
            <rFont val="Tahoma"/>
            <family val="2"/>
          </rPr>
          <t xml:space="preserve">Calculated value of non-core team costs.
</t>
        </r>
      </text>
    </comment>
    <comment ref="I3" authorId="0" shapeId="0" xr:uid="{E99E00DD-87BB-4CDB-991F-2D17252F6C70}">
      <text>
        <r>
          <rPr>
            <sz val="9"/>
            <color indexed="81"/>
            <rFont val="Tahoma"/>
            <family val="2"/>
          </rPr>
          <t xml:space="preserve">Calculated value of  total core and non-core team costs.
</t>
        </r>
      </text>
    </comment>
    <comment ref="J3" authorId="0" shapeId="0" xr:uid="{E6718E07-E451-4D26-9E9C-44339A43DC0A}">
      <text>
        <r>
          <rPr>
            <sz val="9"/>
            <color indexed="81"/>
            <rFont val="Tahoma"/>
            <family val="2"/>
          </rPr>
          <t xml:space="preserve">Enter any assumptions or comments associated with the cost line item.
Information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A45DC4A7-7749-4510-836B-3F75533717FF}">
      <text>
        <r>
          <rPr>
            <sz val="9"/>
            <color indexed="81"/>
            <rFont val="Tahoma"/>
            <family val="2"/>
          </rPr>
          <t xml:space="preserve">Enter any pricing assumptions.
</t>
        </r>
      </text>
    </comment>
    <comment ref="E3" authorId="0" shapeId="0" xr:uid="{018EBEC8-8CD9-42FF-96A5-1E28091C93C6}">
      <text>
        <r>
          <rPr>
            <sz val="9"/>
            <color indexed="81"/>
            <rFont val="Tahoma"/>
            <family val="2"/>
          </rPr>
          <t xml:space="preserve">Enter any staffing assumptions.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54EA3CC7-0659-4D03-BA8D-3B270006B2EB}">
      <text>
        <r>
          <rPr>
            <sz val="9"/>
            <color indexed="81"/>
            <rFont val="Tahoma"/>
            <family val="2"/>
          </rPr>
          <t>If details are available, enter the description of what project activity is being performed, otherwise just specify as general project support services.</t>
        </r>
      </text>
    </comment>
    <comment ref="C3" authorId="0" shapeId="0" xr:uid="{3B9C6FE9-8F32-4A68-8E4F-58127D1218BF}">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61EF4D02-B95E-47FD-BA78-BB77A6AD7D45}">
      <text>
        <r>
          <rPr>
            <sz val="9"/>
            <color indexed="81"/>
            <rFont val="Tahoma"/>
            <family val="2"/>
          </rPr>
          <t xml:space="preserve">A green box with a check mark will appear if included in the project totals. A red box with an "X" if not included.
</t>
        </r>
      </text>
    </comment>
    <comment ref="E3" authorId="0" shapeId="0" xr:uid="{5FC45EDB-9AE3-49E7-B7F4-07D538A26DBE}">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9C246B42-ABAC-4B81-8290-81EA2E9A3C01}">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21FC00A5-46FD-45AC-92D0-C77AECEB0966}">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BB91CCE7-FAE1-4D3E-BC11-7D774CD570D6}">
      <text>
        <r>
          <rPr>
            <sz val="9"/>
            <color indexed="81"/>
            <rFont val="Tahoma"/>
            <family val="2"/>
          </rPr>
          <t xml:space="preserve">Calculated value of non-core team costs.
</t>
        </r>
      </text>
    </comment>
    <comment ref="I3" authorId="0" shapeId="0" xr:uid="{CEADA34A-6483-4129-9A81-96D21D2471EC}">
      <text>
        <r>
          <rPr>
            <sz val="9"/>
            <color indexed="81"/>
            <rFont val="Tahoma"/>
            <family val="2"/>
          </rPr>
          <t xml:space="preserve">Calculated value of  total core and non-core team costs.
</t>
        </r>
      </text>
    </comment>
    <comment ref="J3" authorId="0" shapeId="0" xr:uid="{41A278CD-8F6B-4B63-8999-63314B2DD879}">
      <text>
        <r>
          <rPr>
            <sz val="9"/>
            <color indexed="81"/>
            <rFont val="Tahoma"/>
            <family val="2"/>
          </rPr>
          <t xml:space="preserve">Enter any assumptions or comments associated with the cost line item.
Information only.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D686E296-CADC-45F9-B5C3-493EF79CA178}">
      <text>
        <r>
          <rPr>
            <sz val="9"/>
            <color indexed="81"/>
            <rFont val="Tahoma"/>
            <family val="2"/>
          </rPr>
          <t xml:space="preserve">Enter any other service category that did not have a logical home one of the other detail services tabs.
</t>
        </r>
      </text>
    </comment>
    <comment ref="C3" authorId="0" shapeId="0" xr:uid="{488EF4ED-55F7-44D9-B6EE-E9042C6B0A27}">
      <text>
        <r>
          <rPr>
            <sz val="9"/>
            <color indexed="81"/>
            <rFont val="Tahoma"/>
            <family val="2"/>
          </rPr>
          <t xml:space="preserve">Enter a detail description of the other service category.
</t>
        </r>
      </text>
    </comment>
    <comment ref="D3" authorId="0" shapeId="0" xr:uid="{F4E88E61-C392-4741-960B-EA2BF014B97A}">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3" authorId="0" shapeId="0" xr:uid="{2D8FDCC8-35E3-45DD-96D9-C96FBCC1F420}">
      <text>
        <r>
          <rPr>
            <sz val="9"/>
            <color indexed="81"/>
            <rFont val="Tahoma"/>
            <family val="2"/>
          </rPr>
          <t xml:space="preserve">A green box with a check mark will appear if included in the project totals. A red box with an "X" if not included.
</t>
        </r>
      </text>
    </comment>
    <comment ref="F3" authorId="0" shapeId="0" xr:uid="{B73D8A26-DCCE-44B4-93F1-E99408AC4148}">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G3" authorId="0" shapeId="0" xr:uid="{BA8B157E-DE95-44AA-B594-1F620C58AF45}">
      <text>
        <r>
          <rPr>
            <sz val="9"/>
            <color indexed="81"/>
            <rFont val="Tahoma"/>
            <family val="2"/>
          </rPr>
          <t>Enter the number of hours of additional  non-core staff time to be allocated to the line item work effort. 
This will allocate additional hours to specific service categories.</t>
        </r>
      </text>
    </comment>
    <comment ref="H3" authorId="0" shapeId="0" xr:uid="{75B6F9C7-E544-469F-B99F-D00E388B2B03}">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I3" authorId="0" shapeId="0" xr:uid="{84CC8C79-72F9-408E-9242-C7750137EA57}">
      <text>
        <r>
          <rPr>
            <sz val="9"/>
            <color indexed="81"/>
            <rFont val="Tahoma"/>
            <family val="2"/>
          </rPr>
          <t xml:space="preserve">Calculated value of non-core team costs.
</t>
        </r>
      </text>
    </comment>
    <comment ref="J3" authorId="0" shapeId="0" xr:uid="{02AE755F-B156-4E8F-8BE7-4B17DCFA9870}">
      <text>
        <r>
          <rPr>
            <sz val="9"/>
            <color indexed="81"/>
            <rFont val="Tahoma"/>
            <family val="2"/>
          </rPr>
          <t xml:space="preserve">Calculated value of  total core and non-core team costs.
</t>
        </r>
      </text>
    </comment>
    <comment ref="K3" authorId="0" shapeId="0" xr:uid="{1B7B9EFF-593E-4246-96C9-E422C372DC26}">
      <text>
        <r>
          <rPr>
            <sz val="9"/>
            <color indexed="81"/>
            <rFont val="Tahoma"/>
            <family val="2"/>
          </rPr>
          <t xml:space="preserve">Enter any assumptions or comments associated with the cost line item.
Information only.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29988A70-CA45-46E9-8867-8961ECE51E03}">
      <text>
        <r>
          <rPr>
            <sz val="9"/>
            <color indexed="81"/>
            <rFont val="Tahoma"/>
            <family val="2"/>
          </rPr>
          <t xml:space="preserve">Enter the name of the product including version number if known.
</t>
        </r>
      </text>
    </comment>
    <comment ref="C3" authorId="0" shapeId="0" xr:uid="{1FCA22E6-B232-4A8A-9327-7BBE1010180F}">
      <text>
        <r>
          <rPr>
            <sz val="9"/>
            <color indexed="81"/>
            <rFont val="Tahoma"/>
            <family val="2"/>
          </rPr>
          <t xml:space="preserve">Enter a brief description of what the product application is used for.
</t>
        </r>
      </text>
    </comment>
    <comment ref="D3" authorId="0" shapeId="0" xr:uid="{02F8C870-A580-4EAA-A57C-D1CC4CF364F4}">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3" authorId="0" shapeId="0" xr:uid="{94C2C425-6261-4CC3-B333-88187204C353}">
      <text>
        <r>
          <rPr>
            <sz val="9"/>
            <color indexed="81"/>
            <rFont val="Tahoma"/>
            <family val="2"/>
          </rPr>
          <t xml:space="preserve">A green box with a check mark will appear if included in the project totals. A red box with an "X" if not included.
</t>
        </r>
      </text>
    </comment>
    <comment ref="F3" authorId="0" shapeId="0" xr:uid="{05A4602A-D724-461B-AE52-8B56D98F568A}">
      <text>
        <r>
          <rPr>
            <sz val="9"/>
            <color indexed="81"/>
            <rFont val="Tahoma"/>
            <family val="2"/>
          </rPr>
          <t xml:space="preserve">Enter the name of the product vendor.
</t>
        </r>
      </text>
    </comment>
    <comment ref="G3" authorId="0" shapeId="0" xr:uid="{14EBEB14-3DFE-412A-AA44-6ED382268F19}">
      <text>
        <r>
          <rPr>
            <sz val="9"/>
            <color indexed="81"/>
            <rFont val="Tahoma"/>
            <family val="2"/>
          </rPr>
          <t>Enter how the license fee is calculated.
For example:
Quantity = 100, Metric = Users
Quantity = 10k, Metric = Customers
Quantity = 1, Metric = Cores</t>
        </r>
      </text>
    </comment>
    <comment ref="I3" authorId="0" shapeId="0" xr:uid="{0FD62BCB-F9B2-40ED-98E6-81794FFFF570}">
      <text>
        <r>
          <rPr>
            <sz val="9"/>
            <color indexed="81"/>
            <rFont val="Tahoma"/>
            <family val="2"/>
          </rPr>
          <t xml:space="preserve">Enter the license fee amount. 
Included in the calculation of total project costs.
</t>
        </r>
      </text>
    </comment>
    <comment ref="J3" authorId="0" shapeId="0" xr:uid="{92900A72-5B6C-4A75-AF46-D995AE736456}">
      <text>
        <r>
          <rPr>
            <sz val="9"/>
            <color indexed="81"/>
            <rFont val="Tahoma"/>
            <family val="2"/>
          </rPr>
          <t xml:space="preserve">Enter the relative month when the annual support &amp; maintenance begins assuming “Month 1” is contract signing. Included in the calculation of Total Cost of Ownership (TCO).
</t>
        </r>
      </text>
    </comment>
    <comment ref="K3" authorId="0" shapeId="0" xr:uid="{04DF3E39-A5F1-4D08-B2A2-3C78CF444708}">
      <text>
        <r>
          <rPr>
            <sz val="9"/>
            <color indexed="81"/>
            <rFont val="Tahoma"/>
            <family val="2"/>
          </rPr>
          <t xml:space="preserve">Enter the first full five years of actual support &amp; maintenance costs. Included in the calculation of Total Cost of Ownership (TCO).
</t>
        </r>
      </text>
    </comment>
    <comment ref="U3" authorId="0" shapeId="0" xr:uid="{AD96EACC-7084-4A13-B769-807C374F2577}">
      <text>
        <r>
          <rPr>
            <sz val="9"/>
            <color indexed="81"/>
            <rFont val="Tahoma"/>
            <family val="2"/>
          </rPr>
          <t xml:space="preserve">Enter any assumptions or comments associated with the cost line item.
Information only.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BE550418-0667-4F1E-A263-66E4909E0420}">
      <text>
        <r>
          <rPr>
            <sz val="9"/>
            <color indexed="81"/>
            <rFont val="Tahoma"/>
            <family val="2"/>
          </rPr>
          <t xml:space="preserve">Enter the name of the products/applications being hosted
</t>
        </r>
      </text>
    </comment>
    <comment ref="C3" authorId="0" shapeId="0" xr:uid="{D6637CD1-CA38-4ECB-8DBE-350F2E1765C8}">
      <text>
        <r>
          <rPr>
            <sz val="9"/>
            <color indexed="81"/>
            <rFont val="Tahoma"/>
            <family val="2"/>
          </rPr>
          <t xml:space="preserve">Enter a brief description of what the product application is used for.
</t>
        </r>
      </text>
    </comment>
    <comment ref="D3" authorId="0" shapeId="0" xr:uid="{9FA4C48E-870D-4C45-B407-E32BECB5B393}">
      <text>
        <r>
          <rPr>
            <sz val="9"/>
            <color indexed="81"/>
            <rFont val="Tahoma"/>
            <family val="2"/>
          </rPr>
          <t xml:space="preserve">Select the hosting type from the dropdown. Addition types can be added on the Controls tab.
</t>
        </r>
      </text>
    </comment>
    <comment ref="E3" authorId="0" shapeId="0" xr:uid="{27084F19-4A08-4B87-AB73-87A5BE8676BF}">
      <text>
        <r>
          <rPr>
            <sz val="9"/>
            <color indexed="81"/>
            <rFont val="Tahoma"/>
            <family val="2"/>
          </rPr>
          <t xml:space="preserve">Select the deployment type from the dropdown. Addition types can be added on the Controls tab.
</t>
        </r>
      </text>
    </comment>
    <comment ref="F3" authorId="0" shapeId="0" xr:uid="{6AD2F8F9-A10D-4FB9-AFA9-D4E42C095D20}">
      <text>
        <r>
          <rPr>
            <sz val="9"/>
            <color indexed="81"/>
            <rFont val="Tahoma"/>
            <family val="2"/>
          </rPr>
          <t xml:space="preserve">Enter the hosting site (provider and physical location if known).
</t>
        </r>
      </text>
    </comment>
    <comment ref="G3" authorId="0" shapeId="0" xr:uid="{7688A34D-FC1F-472C-A51C-4AFEA59C712E}">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H3" authorId="0" shapeId="0" xr:uid="{75CC92F1-8E9F-49BF-A39E-015FEB46F577}">
      <text>
        <r>
          <rPr>
            <sz val="9"/>
            <color indexed="81"/>
            <rFont val="Tahoma"/>
            <family val="2"/>
          </rPr>
          <t xml:space="preserve">A green box with a check mark will appear if included in the project totals. A red box with an "X" if not included.
</t>
        </r>
      </text>
    </comment>
    <comment ref="I3" authorId="0" shapeId="0" xr:uid="{16ED073B-EE8D-4262-AA2A-C591C12907E3}">
      <text>
        <r>
          <rPr>
            <sz val="9"/>
            <color indexed="81"/>
            <rFont val="Tahoma"/>
            <family val="2"/>
          </rPr>
          <t xml:space="preserve">Enter the name of the product vendor.
</t>
        </r>
      </text>
    </comment>
    <comment ref="J3" authorId="0" shapeId="0" xr:uid="{C2352A6B-000B-46E7-810E-7D13318B2B74}">
      <text>
        <r>
          <rPr>
            <sz val="9"/>
            <color indexed="81"/>
            <rFont val="Tahoma"/>
            <family val="2"/>
          </rPr>
          <t>Enter how the hosting fee is calculated.</t>
        </r>
      </text>
    </comment>
    <comment ref="L3" authorId="0" shapeId="0" xr:uid="{265CC4E7-35EF-400B-B90D-63E1649A5A9E}">
      <text>
        <r>
          <rPr>
            <sz val="9"/>
            <color indexed="81"/>
            <rFont val="Tahoma"/>
            <family val="2"/>
          </rPr>
          <t xml:space="preserve">Enter any initial hosting fee amount. 
Included in the calculation of total project costs.
</t>
        </r>
      </text>
    </comment>
    <comment ref="M3" authorId="0" shapeId="0" xr:uid="{FA095232-A99B-4141-BC85-FC184D3239FE}">
      <text>
        <r>
          <rPr>
            <sz val="9"/>
            <color indexed="81"/>
            <rFont val="Tahoma"/>
            <family val="2"/>
          </rPr>
          <t xml:space="preserve">Enter the relative month when the hosting fee begins assuming “Month 1” is contract signing. Included in the calculation of Total Cost of Ownership (TCO).
</t>
        </r>
      </text>
    </comment>
    <comment ref="N3" authorId="0" shapeId="0" xr:uid="{1E67D8C1-2698-431E-BC14-957CF6430C09}">
      <text>
        <r>
          <rPr>
            <sz val="9"/>
            <color indexed="81"/>
            <rFont val="Tahoma"/>
            <family val="2"/>
          </rPr>
          <t xml:space="preserve">Enter the first full five years of actual hosting costs. Included in the calculation of Total Cost of Ownership (TCO).
</t>
        </r>
      </text>
    </comment>
    <comment ref="X3" authorId="0" shapeId="0" xr:uid="{4D95D52F-A9F4-4FE5-B27F-A59A50161DB8}">
      <text>
        <r>
          <rPr>
            <sz val="9"/>
            <color indexed="81"/>
            <rFont val="Tahoma"/>
            <family val="2"/>
          </rPr>
          <t xml:space="preserve">Enter any assumptions or comments associated with the cost line item.
Information only.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B4AD4CA5-40D7-4870-B7CD-488F83421754}">
      <text>
        <r>
          <rPr>
            <sz val="9"/>
            <color indexed="81"/>
            <rFont val="Tahoma"/>
            <family val="2"/>
          </rPr>
          <t xml:space="preserve">Enter the name of the managed services offering(s) available.
</t>
        </r>
      </text>
    </comment>
    <comment ref="C3" authorId="0" shapeId="0" xr:uid="{89F92557-F570-4979-9C88-320710B9EAE7}">
      <text>
        <r>
          <rPr>
            <sz val="9"/>
            <color indexed="81"/>
            <rFont val="Tahoma"/>
            <family val="2"/>
          </rPr>
          <t xml:space="preserve">Describe the services included in the offering.
</t>
        </r>
      </text>
    </comment>
    <comment ref="D3" authorId="0" shapeId="0" xr:uid="{AEB4B98A-6685-4C82-B57E-EB14F7874714}">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3" authorId="0" shapeId="0" xr:uid="{E86684AF-E32D-451D-B438-9B9309AE22C0}">
      <text>
        <r>
          <rPr>
            <sz val="9"/>
            <color indexed="81"/>
            <rFont val="Tahoma"/>
            <family val="2"/>
          </rPr>
          <t xml:space="preserve">A green box with a check mark will appear if included in the project totals. A red box with an "X" if not included.
</t>
        </r>
      </text>
    </comment>
    <comment ref="F3" authorId="0" shapeId="0" xr:uid="{E988A9B9-8B10-4512-9CD7-4EA56669DD3C}">
      <text>
        <r>
          <rPr>
            <sz val="9"/>
            <color indexed="81"/>
            <rFont val="Tahoma"/>
            <family val="2"/>
          </rPr>
          <t xml:space="preserve">Select the location of the support staff from the dropdown. Addition staff locations can be added on the Controls tab.
</t>
        </r>
      </text>
    </comment>
    <comment ref="G3" authorId="0" shapeId="0" xr:uid="{83959889-41E1-472B-A2EC-AF515564A36D}">
      <text>
        <r>
          <rPr>
            <sz val="9"/>
            <color indexed="81"/>
            <rFont val="Tahoma"/>
            <family val="2"/>
          </rPr>
          <t xml:space="preserve">Enter the first five years of actual costs assuming the first year is the project’s first full year. Included in the calculation of Total Cost of Ownership (TCO).
</t>
        </r>
      </text>
    </comment>
    <comment ref="Q3" authorId="0" shapeId="0" xr:uid="{495D2D4C-23E9-400A-9028-CA974308E9EC}">
      <text>
        <r>
          <rPr>
            <sz val="9"/>
            <color indexed="81"/>
            <rFont val="Tahoma"/>
            <family val="2"/>
          </rPr>
          <t xml:space="preserve">Enter any assumptions or comments associated with the cost line item.
Information only.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8B6D8E8B-34EA-47E7-AF95-A3E86DE9F349}">
      <text>
        <r>
          <rPr>
            <sz val="9"/>
            <color indexed="81"/>
            <rFont val="Tahoma"/>
            <family val="2"/>
          </rPr>
          <t xml:space="preserve">Enter any other non-staff cost category that did not have a logical home one of the other detail costs tabs.
</t>
        </r>
      </text>
    </comment>
    <comment ref="C3" authorId="0" shapeId="0" xr:uid="{95AC1BA7-7D50-49AE-B557-90041775CA59}">
      <text>
        <r>
          <rPr>
            <sz val="9"/>
            <color indexed="81"/>
            <rFont val="Tahoma"/>
            <family val="2"/>
          </rPr>
          <t xml:space="preserve">Enter a detail description of the other service category.
</t>
        </r>
      </text>
    </comment>
    <comment ref="D3" authorId="0" shapeId="0" xr:uid="{DB551A7B-05D4-41AD-A4B1-EF6571A5D991}">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3" authorId="0" shapeId="0" xr:uid="{9952A7F9-375E-4ED6-A98D-024A06EA9F21}">
      <text>
        <r>
          <rPr>
            <sz val="9"/>
            <color indexed="81"/>
            <rFont val="Tahoma"/>
            <family val="2"/>
          </rPr>
          <t xml:space="preserve">A green box with a check mark will appear if included in the project totals. A red box with an "X" if not included.
</t>
        </r>
      </text>
    </comment>
    <comment ref="F3" authorId="0" shapeId="0" xr:uid="{117DC4F5-5A59-4B4C-BB83-CB9CC6377BB8}">
      <text>
        <r>
          <rPr>
            <sz val="9"/>
            <color indexed="81"/>
            <rFont val="Tahoma"/>
            <family val="2"/>
          </rPr>
          <t xml:space="preserve">Optionally specify the name of the service vendor.
</t>
        </r>
      </text>
    </comment>
    <comment ref="G3" authorId="0" shapeId="0" xr:uid="{F73A004D-F99C-4DB4-A19C-F6DA7823D5AD}">
      <text>
        <r>
          <rPr>
            <sz val="9"/>
            <color indexed="81"/>
            <rFont val="Tahoma"/>
            <family val="2"/>
          </rPr>
          <t xml:space="preserve">Specify any one-time charge for the service.
</t>
        </r>
      </text>
    </comment>
    <comment ref="H3" authorId="0" shapeId="0" xr:uid="{9C36BB7A-EC0D-4E9F-B692-DCD0AA3752B5}">
      <text>
        <r>
          <rPr>
            <sz val="9"/>
            <color indexed="81"/>
            <rFont val="Tahoma"/>
            <family val="2"/>
          </rPr>
          <t>Specify how the charge/fee is calculated.</t>
        </r>
      </text>
    </comment>
    <comment ref="J3" authorId="0" shapeId="0" xr:uid="{9F5649A9-4C3C-41C3-85F1-BD0EA2F01091}">
      <text>
        <r>
          <rPr>
            <sz val="9"/>
            <color indexed="81"/>
            <rFont val="Tahoma"/>
            <family val="2"/>
          </rPr>
          <t xml:space="preserve">Specify any on-going charge by year.
</t>
        </r>
      </text>
    </comment>
    <comment ref="T3" authorId="0" shapeId="0" xr:uid="{11CB45D1-3A2A-462E-83B9-6776CCCC8812}">
      <text>
        <r>
          <rPr>
            <sz val="9"/>
            <color indexed="81"/>
            <rFont val="Tahoma"/>
            <family val="2"/>
          </rPr>
          <t xml:space="preserve">Enter any assumptions or comments associated with the cost line item.
Information only.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A2" authorId="0" shapeId="0" xr:uid="{9AE58BF7-3D14-4B32-AC51-33FCED212691}">
      <text>
        <r>
          <rPr>
            <sz val="9"/>
            <color indexed="81"/>
            <rFont val="Tahoma"/>
            <family val="2"/>
          </rPr>
          <t xml:space="preserve">For the purposes of supporting changes outside of the scope of the initial services contract, please complete the “Hourly Rates” tab of the spreadsheet and provide the hourly rates, by resource type, to be fixed for a three-year period from the effective date of the contract. 
</t>
        </r>
      </text>
    </comment>
    <comment ref="B3" authorId="0" shapeId="0" xr:uid="{4A61D45F-8869-4F04-A674-C6AF7F972070}">
      <text>
        <r>
          <rPr>
            <sz val="9"/>
            <color indexed="81"/>
            <rFont val="Tahoma"/>
            <family val="2"/>
          </rPr>
          <t xml:space="preserve">Specify the resource type (i.e., Project Manager, Developer, Tester, etc.).
</t>
        </r>
      </text>
    </comment>
    <comment ref="C3" authorId="0" shapeId="0" xr:uid="{BCE1165D-E297-454D-AE25-A4E4E32ECAD6}">
      <text>
        <r>
          <rPr>
            <sz val="9"/>
            <color indexed="81"/>
            <rFont val="Tahoma"/>
            <family val="2"/>
          </rPr>
          <t xml:space="preserve">Description of services provided by the resource type.
</t>
        </r>
      </text>
    </comment>
    <comment ref="D3" authorId="0" shapeId="0" xr:uid="{356454B7-08FB-4BB9-96D1-568FEAEA8A83}">
      <text>
        <r>
          <rPr>
            <sz val="9"/>
            <color indexed="81"/>
            <rFont val="Tahoma"/>
            <family val="2"/>
          </rPr>
          <t>Specify the hourly rate for the resource type. 
The rate is assumed valid for three years unless stated differently in the Assumptions / Comments.</t>
        </r>
      </text>
    </comment>
    <comment ref="E3" authorId="0" shapeId="0" xr:uid="{8BE8D9ED-C821-4C23-9009-BCB4803BBAFC}">
      <text>
        <r>
          <rPr>
            <sz val="9"/>
            <color indexed="81"/>
            <rFont val="Tahoma"/>
            <family val="2"/>
          </rPr>
          <t xml:space="preserve">If travel and living expenses are included in the rate, select the check mark from the dropdown.
</t>
        </r>
      </text>
    </comment>
    <comment ref="F3" authorId="0" shapeId="0" xr:uid="{82A61C82-E163-4042-BE5F-5480BEABBDBE}">
      <text>
        <r>
          <rPr>
            <sz val="9"/>
            <color indexed="81"/>
            <rFont val="Tahoma"/>
            <family val="2"/>
          </rPr>
          <t xml:space="preserve">Enter any assumptions or comments associated with the line item.
Information only.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11" authorId="0" shapeId="0" xr:uid="{F436836A-9AF8-47BA-AC12-3B2938E2FD27}">
      <text>
        <r>
          <rPr>
            <sz val="9"/>
            <color indexed="81"/>
            <rFont val="Tahoma"/>
            <family val="2"/>
          </rPr>
          <t>Enter whether the resource is being provided by the utility or by the SI.
If the cell turns RED, the Resource and Labor Type are a mismatch based on the values in the Controls tab.</t>
        </r>
      </text>
    </comment>
    <comment ref="C11" authorId="0" shapeId="0" xr:uid="{FFEAF6E6-72A4-421C-9658-E4089AA52C40}">
      <text>
        <r>
          <rPr>
            <sz val="9"/>
            <color indexed="81"/>
            <rFont val="Tahoma"/>
            <family val="2"/>
          </rPr>
          <t xml:space="preserve">If the resource is provided by a sub-contractor, enter the sub-contractor's name.
</t>
        </r>
      </text>
    </comment>
    <comment ref="D11" authorId="0" shapeId="0" xr:uid="{BF8A3B79-EB9B-4531-B4F3-38EDAF534988}">
      <text>
        <r>
          <rPr>
            <sz val="9"/>
            <color indexed="81"/>
            <rFont val="Tahoma"/>
            <family val="2"/>
          </rPr>
          <t xml:space="preserve">Select the physical location of the resource from the dropdown list specified on the "Controls" tab.
</t>
        </r>
      </text>
    </comment>
    <comment ref="E11" authorId="0" shapeId="0" xr:uid="{91B73672-7160-407E-995C-53030E5B5B0D}">
      <text>
        <r>
          <rPr>
            <sz val="9"/>
            <color indexed="81"/>
            <rFont val="Tahoma"/>
            <family val="2"/>
          </rPr>
          <t xml:space="preserve">If multiple applications are being proposed, specify which ones the resource is only working on , otherwise leave blank.
</t>
        </r>
      </text>
    </comment>
    <comment ref="F11" authorId="0" shapeId="0" xr:uid="{6B514BAA-73C6-4576-BF91-7F4A71CC3ABC}">
      <text>
        <r>
          <rPr>
            <sz val="9"/>
            <color indexed="81"/>
            <rFont val="Tahoma"/>
            <family val="2"/>
          </rPr>
          <t xml:space="preserve">Select the appropriate labor type from the dropdown list.
</t>
        </r>
      </text>
    </comment>
    <comment ref="G11" authorId="0" shapeId="0" xr:uid="{89C35461-02C0-4853-9562-80489A81E267}">
      <text>
        <r>
          <rPr>
            <sz val="9"/>
            <color indexed="81"/>
            <rFont val="Tahoma"/>
            <family val="2"/>
          </rPr>
          <t>Describe which workstream the resource is working on. If an individual is working on multiple workstreams
, use multiple rows below and use the FTE/Months for each row.</t>
        </r>
      </text>
    </comment>
    <comment ref="H11" authorId="0" shapeId="0" xr:uid="{ACCA19CF-854D-4857-AACB-8F4E98B34637}">
      <text>
        <r>
          <rPr>
            <sz val="9"/>
            <color indexed="81"/>
            <rFont val="Tahoma"/>
            <family val="2"/>
          </rPr>
          <t xml:space="preserve">Specify a high-level job description for the resource.
</t>
        </r>
      </text>
    </comment>
    <comment ref="J11" authorId="0" shapeId="0" xr:uid="{42D694CA-EC1E-462B-8475-A431D38E6977}">
      <text>
        <r>
          <rPr>
            <sz val="9"/>
            <color indexed="81"/>
            <rFont val="Tahoma"/>
            <family val="2"/>
          </rPr>
          <t xml:space="preserve">Specify how many hours are planned for 1.0 FTE per month for the resource.
</t>
        </r>
      </text>
    </comment>
    <comment ref="K11" authorId="0" shapeId="0" xr:uid="{F28DDB74-8563-40A4-AFE8-182363F4432B}">
      <text>
        <r>
          <rPr>
            <sz val="9"/>
            <color indexed="81"/>
            <rFont val="Tahoma"/>
            <family val="2"/>
          </rPr>
          <t>For each resource, specify the FTE equivalents by month.
.50 = 50%, 2.00 = 2 full-time resources.
Assume "Month 1" is the first month of any project task (e.g., Initiation Phase).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7FCB4DF9-B027-4087-9CF4-5FE5BB4A83D2}">
      <text>
        <r>
          <rPr>
            <sz val="9"/>
            <color indexed="81"/>
            <rFont val="Tahoma"/>
            <family val="2"/>
          </rPr>
          <t>Enter the name of the PM core team positions. Project Management &amp; Administration will be reflected as a single item on the cost summary sheet.
Used for calculating the project management &amp; administration costs.</t>
        </r>
      </text>
    </comment>
    <comment ref="C3" authorId="0" shapeId="0" xr:uid="{EB8B86D4-8230-4015-BAB4-B68F4C548064}">
      <text>
        <r>
          <rPr>
            <sz val="9"/>
            <color indexed="81"/>
            <rFont val="Tahoma"/>
            <family val="2"/>
          </rPr>
          <t>Enter a brief description of what the position is responsible for.
Information only.</t>
        </r>
        <r>
          <rPr>
            <sz val="9"/>
            <color indexed="81"/>
            <rFont val="Tahoma"/>
            <family val="2"/>
          </rPr>
          <t xml:space="preserve">
</t>
        </r>
      </text>
    </comment>
    <comment ref="D3" authorId="0" shapeId="0" xr:uid="{4DE094CA-5D09-48CD-9247-54B2AA0823CD}">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3" authorId="0" shapeId="0" xr:uid="{52269D8B-A585-4185-8044-07772FD379FA}">
      <text>
        <r>
          <rPr>
            <sz val="9"/>
            <color indexed="81"/>
            <rFont val="Tahoma"/>
            <family val="2"/>
          </rPr>
          <t xml:space="preserve">A green box with a check mark will appear if included in the project totals. A red box with an "X" if not included.
</t>
        </r>
      </text>
    </comment>
    <comment ref="F3" authorId="0" shapeId="0" xr:uid="{7733A668-8234-4F82-B762-B35C13F69B30}">
      <text>
        <r>
          <rPr>
            <sz val="9"/>
            <color indexed="81"/>
            <rFont val="Tahoma"/>
            <family val="2"/>
          </rPr>
          <t>Enter how many hours are proposed for the duration of the project (including stabilization).
Use multiple lines if some home hours for the same position are optional.
Used to calculate the position’s total cost.</t>
        </r>
      </text>
    </comment>
    <comment ref="G3" authorId="0" shapeId="0" xr:uid="{72CD5AA1-EAA2-4CB7-9DEC-7C18886004DA}">
      <text>
        <r>
          <rPr>
            <sz val="9"/>
            <color indexed="81"/>
            <rFont val="Tahoma"/>
            <family val="2"/>
          </rPr>
          <t>Enter the hourly billed rate for the position.</t>
        </r>
      </text>
    </comment>
    <comment ref="H3" authorId="0" shapeId="0" xr:uid="{BDB81696-6B4A-48EF-B160-1B49D1A3AB9E}">
      <text>
        <r>
          <rPr>
            <sz val="9"/>
            <color indexed="81"/>
            <rFont val="Tahoma"/>
            <family val="2"/>
          </rPr>
          <t xml:space="preserve">This is calculated from the Hours and Hourly Rate.
</t>
        </r>
      </text>
    </comment>
    <comment ref="I3" authorId="0" shapeId="0" xr:uid="{EAEB825A-68D1-467D-A9ED-8AA26D644118}">
      <text>
        <r>
          <rPr>
            <sz val="9"/>
            <color indexed="81"/>
            <rFont val="Tahoma"/>
            <family val="2"/>
          </rPr>
          <t xml:space="preserve">Enter any assumptions or comments associated with the cost line item.
Information only.
</t>
        </r>
      </text>
    </comment>
    <comment ref="K3" authorId="0" shapeId="0" xr:uid="{63459AF1-A43F-4AA6-88F1-511FBB9E5682}">
      <text>
        <r>
          <rPr>
            <sz val="9"/>
            <color indexed="81"/>
            <rFont val="Tahoma"/>
            <family val="2"/>
          </rPr>
          <t xml:space="preserve">Information only.
</t>
        </r>
      </text>
    </comment>
    <comment ref="L3" authorId="0" shapeId="0" xr:uid="{0A528EB5-E8E0-4B4B-BEB2-F5D8638CB74A}">
      <text>
        <r>
          <rPr>
            <sz val="9"/>
            <color indexed="81"/>
            <rFont val="Tahoma"/>
            <family val="2"/>
          </rPr>
          <t xml:space="preserve">Information only.
</t>
        </r>
      </text>
    </comment>
    <comment ref="M3" authorId="0" shapeId="0" xr:uid="{8EE6B1FE-B702-4532-8EF9-D636E2150B82}">
      <text>
        <r>
          <rPr>
            <sz val="9"/>
            <color indexed="81"/>
            <rFont val="Tahoma"/>
            <family val="2"/>
          </rPr>
          <t xml:space="preserve">Information only.
</t>
        </r>
      </text>
    </comment>
    <comment ref="N3" authorId="0" shapeId="0" xr:uid="{B314F0FB-C369-428E-B83E-EB4FAA6208C5}">
      <text>
        <r>
          <rPr>
            <sz val="9"/>
            <color indexed="81"/>
            <rFont val="Tahoma"/>
            <family val="2"/>
          </rPr>
          <t xml:space="preserve">Information only.
</t>
        </r>
      </text>
    </comment>
    <comment ref="O3" authorId="0" shapeId="0" xr:uid="{936A60D9-81FE-41E2-B94F-C1328B075AF9}">
      <text>
        <r>
          <rPr>
            <sz val="9"/>
            <color indexed="81"/>
            <rFont val="Tahoma"/>
            <family val="2"/>
          </rPr>
          <t xml:space="preserve">Information only.
</t>
        </r>
      </text>
    </comment>
    <comment ref="B12" authorId="0" shapeId="0" xr:uid="{42AA86A4-2F78-41C3-8280-F53869129983}">
      <text>
        <r>
          <rPr>
            <sz val="9"/>
            <color indexed="81"/>
            <rFont val="Tahoma"/>
            <family val="2"/>
          </rPr>
          <t>Enter the name of the non-PM core team positions. The other positions can optionally be reallocated to detail tasks on subsequent sheets.
Used for calculating the detail line-item costs for interfaces, modifications, reports, training, conversion, etc.</t>
        </r>
      </text>
    </comment>
    <comment ref="C12" authorId="0" shapeId="0" xr:uid="{2A7F0BCC-D14B-44EB-B5FC-FF7EDB94E36F}">
      <text>
        <r>
          <rPr>
            <sz val="9"/>
            <color indexed="81"/>
            <rFont val="Tahoma"/>
            <family val="2"/>
          </rPr>
          <t>Enter a brief description of what the position is responsible for.
Information only.</t>
        </r>
        <r>
          <rPr>
            <sz val="9"/>
            <color indexed="81"/>
            <rFont val="Tahoma"/>
            <family val="2"/>
          </rPr>
          <t xml:space="preserve">
</t>
        </r>
      </text>
    </comment>
    <comment ref="D12" authorId="0" shapeId="0" xr:uid="{C1952CE8-5BD4-4E58-AA9D-149148307CF3}">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E12" authorId="0" shapeId="0" xr:uid="{4F50F3FD-E009-4991-856F-8B5BDC70E5ED}">
      <text>
        <r>
          <rPr>
            <sz val="9"/>
            <color indexed="81"/>
            <rFont val="Tahoma"/>
            <family val="2"/>
          </rPr>
          <t xml:space="preserve">A green box with a check mark will appear if included in the project totals. A red box with an "X" if not included.
</t>
        </r>
      </text>
    </comment>
    <comment ref="F12" authorId="0" shapeId="0" xr:uid="{B743EE80-1217-417A-BFAE-1EC8D827B5CB}">
      <text>
        <r>
          <rPr>
            <sz val="9"/>
            <color indexed="81"/>
            <rFont val="Tahoma"/>
            <family val="2"/>
          </rPr>
          <t>Enter how many hours are proposed for the duration of the project (including stabilization).
Use multiple lines if some home hours for the same position are optional.
Used to calculate the position’s total cost and unallocated balance.</t>
        </r>
      </text>
    </comment>
    <comment ref="G12" authorId="0" shapeId="0" xr:uid="{24D3AA4A-A2FB-4582-AE03-889A8F36234A}">
      <text>
        <r>
          <rPr>
            <sz val="9"/>
            <color indexed="81"/>
            <rFont val="Tahoma"/>
            <family val="2"/>
          </rPr>
          <t>Enter the hourly billed rate for the position.</t>
        </r>
      </text>
    </comment>
    <comment ref="H12" authorId="0" shapeId="0" xr:uid="{7039AFFF-ECEE-4C17-8EC3-5CD40840A0C7}">
      <text>
        <r>
          <rPr>
            <sz val="9"/>
            <color indexed="81"/>
            <rFont val="Tahoma"/>
            <family val="2"/>
          </rPr>
          <t xml:space="preserve">This is calculated from the Hours and Hourly Rate.
</t>
        </r>
      </text>
    </comment>
    <comment ref="I12" authorId="0" shapeId="0" xr:uid="{3E7694AF-8ACE-417D-9A2C-83366DB614BD}">
      <text>
        <r>
          <rPr>
            <sz val="9"/>
            <color indexed="81"/>
            <rFont val="Tahoma"/>
            <family val="2"/>
          </rPr>
          <t xml:space="preserve">Enter any assumptions or comments associated with the cost line item.
Information only.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D3" authorId="0" shapeId="0" xr:uid="{CFD033D9-A3BC-4349-B913-B05C0A337DD1}">
      <text>
        <r>
          <rPr>
            <b/>
            <sz val="9"/>
            <color indexed="81"/>
            <rFont val="Tahoma"/>
            <family val="2"/>
          </rPr>
          <t>If multiple deployments or options are being proposed, select the one to be represented in the costs below.</t>
        </r>
        <r>
          <rPr>
            <sz val="9"/>
            <color indexed="81"/>
            <rFont val="Tahoma"/>
            <family val="2"/>
          </rPr>
          <t xml:space="preserve">
</t>
        </r>
      </text>
    </comment>
    <comment ref="H32" authorId="0" shapeId="0" xr:uid="{A38BB671-E68A-42F0-B342-4E771765CC98}">
      <text>
        <r>
          <rPr>
            <sz val="9"/>
            <color indexed="81"/>
            <rFont val="Tahoma"/>
            <family val="2"/>
          </rPr>
          <t>This table is a comparison of the "SI" "Staffing Plan" hours to the hours from the detail cost tabs.
The hours do not have to match exactly, but should be reasonably close to balancing.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EDB0B2DF-8CFD-46FD-BD21-319CC9B17FBE}">
      <text>
        <r>
          <rPr>
            <sz val="9"/>
            <color indexed="81"/>
            <rFont val="Tahoma"/>
            <family val="2"/>
          </rPr>
          <t xml:space="preserve">Enter the job position that is travelling (e.g., Project Manager").
</t>
        </r>
      </text>
    </comment>
    <comment ref="C3" authorId="0" shapeId="0" xr:uid="{EEE5C732-2A4D-444D-BEC1-433F9A11E98E}">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3AFDC86A-36AA-4E27-AD5C-6ECDCA096561}">
      <text>
        <r>
          <rPr>
            <sz val="9"/>
            <color indexed="81"/>
            <rFont val="Tahoma"/>
            <family val="2"/>
          </rPr>
          <t xml:space="preserve">A green box with a check mark will appear if included in the project totals. A red box with an "X" if not included.
</t>
        </r>
      </text>
    </comment>
    <comment ref="E3" authorId="0" shapeId="0" xr:uid="{ED8467C7-6C77-4E9F-BE6F-18AD3994712B}">
      <text>
        <r>
          <rPr>
            <sz val="9"/>
            <color indexed="81"/>
            <rFont val="Tahoma"/>
            <family val="2"/>
          </rPr>
          <t xml:space="preserve">Enter the estimated number of trips to be taken.
</t>
        </r>
      </text>
    </comment>
    <comment ref="F3" authorId="0" shapeId="0" xr:uid="{CC72A85D-C040-43D6-B387-C92F3BFCA2F9}">
      <text>
        <r>
          <rPr>
            <sz val="9"/>
            <color indexed="81"/>
            <rFont val="Tahoma"/>
            <family val="2"/>
          </rPr>
          <t xml:space="preserve">Enter the estimated average cost per trip.
</t>
        </r>
      </text>
    </comment>
    <comment ref="G3" authorId="0" shapeId="0" xr:uid="{E8728498-9318-4F1D-8B94-FDE453430754}">
      <text>
        <r>
          <rPr>
            <sz val="9"/>
            <color indexed="81"/>
            <rFont val="Tahoma"/>
            <family val="2"/>
          </rPr>
          <t xml:space="preserve">This is calculated from the Number of Trips and Cost per Trip.
</t>
        </r>
      </text>
    </comment>
    <comment ref="H3" authorId="0" shapeId="0" xr:uid="{E1ED82F9-1D0B-4EAD-B93C-C2016F69E904}">
      <text>
        <r>
          <rPr>
            <sz val="9"/>
            <color indexed="81"/>
            <rFont val="Tahoma"/>
            <family val="2"/>
          </rPr>
          <t xml:space="preserve">Enter any assumptions or comments associated with the cost line item.
Information only.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7F25571C-EBBD-45E7-98F5-410C4605E82F}">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C3" authorId="0" shapeId="0" xr:uid="{DFD867DC-D3F5-48FA-8427-4D6EEB8E666A}">
      <text>
        <r>
          <rPr>
            <sz val="9"/>
            <color indexed="81"/>
            <rFont val="Tahoma"/>
            <family val="2"/>
          </rPr>
          <t xml:space="preserve">A green box with a check mark will appear if included in the project totals. A red box with an "X" if not included.
</t>
        </r>
      </text>
    </comment>
    <comment ref="D3" authorId="0" shapeId="0" xr:uid="{EE8F826D-9331-4755-BB5D-2E04D4FF4592}">
      <text>
        <r>
          <rPr>
            <sz val="9"/>
            <color indexed="81"/>
            <rFont val="Tahoma"/>
            <family val="2"/>
          </rPr>
          <t xml:space="preserve">Enter what the contingency is based on (e.g., Training Costs or Total Professional Services).
</t>
        </r>
      </text>
    </comment>
    <comment ref="E3" authorId="0" shapeId="0" xr:uid="{3561AB7E-E723-4A23-9458-53FAA5BD60DF}">
      <text>
        <r>
          <rPr>
            <sz val="9"/>
            <color indexed="81"/>
            <rFont val="Tahoma"/>
            <family val="2"/>
          </rPr>
          <t xml:space="preserve">Enter the dollar value that the contingency is based on.
Hint: If it's a value in another cell in this spreadsheet, use a formula to get the value (e.g., ='Project Totals'!D37) so if the based on value changes, the contingency will also change.
</t>
        </r>
      </text>
    </comment>
    <comment ref="F3" authorId="0" shapeId="0" xr:uid="{1E3AD9ED-C813-44CC-A86A-AA07F4D0F12A}">
      <text>
        <r>
          <rPr>
            <sz val="9"/>
            <color indexed="81"/>
            <rFont val="Tahoma"/>
            <family val="2"/>
          </rPr>
          <t xml:space="preserve">Enter the percentage of the based on value that will be used to calculate the contingency amount.
</t>
        </r>
      </text>
    </comment>
    <comment ref="G3" authorId="0" shapeId="0" xr:uid="{0DBC4509-7542-4733-A02A-C524D336C077}">
      <text>
        <r>
          <rPr>
            <sz val="9"/>
            <color indexed="81"/>
            <rFont val="Tahoma"/>
            <family val="2"/>
          </rPr>
          <t xml:space="preserve">This is calculated from the Based on Value and Percentage.
</t>
        </r>
      </text>
    </comment>
    <comment ref="H3" authorId="0" shapeId="0" xr:uid="{26ADAF1E-7B13-4B36-9BB0-D0557CE87AFF}">
      <text>
        <r>
          <rPr>
            <sz val="9"/>
            <color indexed="81"/>
            <rFont val="Tahoma"/>
            <family val="2"/>
          </rPr>
          <t xml:space="preserve">Enter any assumptions or comments associated with the cost line item.
Information only.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CE28839A-7156-4630-8650-3BCF5394B049}">
      <text>
        <r>
          <rPr>
            <sz val="9"/>
            <color indexed="81"/>
            <rFont val="Tahoma"/>
            <family val="2"/>
          </rPr>
          <t>If details are available, enter the description of what project activity is being performed (e.g., Software Install), otherwise just specify as general project support services.</t>
        </r>
      </text>
    </comment>
    <comment ref="C3" authorId="0" shapeId="0" xr:uid="{460E4DF2-E7A7-4444-B721-14192DF57340}">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972D3B6F-9898-4C04-ABE3-4E828DB8774E}">
      <text>
        <r>
          <rPr>
            <sz val="9"/>
            <color indexed="81"/>
            <rFont val="Tahoma"/>
            <family val="2"/>
          </rPr>
          <t xml:space="preserve">A green box with a check mark will appear if included in the project totals. A red box with an "X" if not included.
</t>
        </r>
      </text>
    </comment>
    <comment ref="E3" authorId="0" shapeId="0" xr:uid="{0AC1ADF6-9671-4DCB-881F-DA94C9DFA14E}">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18047F65-F3D1-4451-8DDD-9C7C2877DE5F}">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01032BCE-02F8-43DB-9D83-3EE0E4E6F9DB}">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7E8C9FB3-D3AC-441F-B6A4-19A48E52804F}">
      <text>
        <r>
          <rPr>
            <sz val="9"/>
            <color indexed="81"/>
            <rFont val="Tahoma"/>
            <family val="2"/>
          </rPr>
          <t xml:space="preserve">Calculated value of non-core team costs.
</t>
        </r>
      </text>
    </comment>
    <comment ref="I3" authorId="0" shapeId="0" xr:uid="{4BFFFBE2-AACC-4762-B74E-4638045EB7E3}">
      <text>
        <r>
          <rPr>
            <sz val="9"/>
            <color indexed="81"/>
            <rFont val="Tahoma"/>
            <family val="2"/>
          </rPr>
          <t xml:space="preserve">Calculated value of  total core and non-core team costs.
</t>
        </r>
      </text>
    </comment>
    <comment ref="J3" authorId="0" shapeId="0" xr:uid="{A373FC50-45A2-4782-948C-82FA6FACD7EB}">
      <text>
        <r>
          <rPr>
            <sz val="9"/>
            <color indexed="81"/>
            <rFont val="Tahoma"/>
            <family val="2"/>
          </rPr>
          <t xml:space="preserve">Enter any assumptions or comments associated with the cost line item.
Information only.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Ralph Lousteau</author>
  </authors>
  <commentList>
    <comment ref="B3" authorId="0" shapeId="0" xr:uid="{5F865528-828E-4A6C-A209-18CD0939696A}">
      <text>
        <r>
          <rPr>
            <sz val="9"/>
            <color indexed="81"/>
            <rFont val="Tahoma"/>
            <family val="2"/>
          </rPr>
          <t>If details are available, enter the description of what project activity is being performed, otherwise just specify as general project support services.</t>
        </r>
      </text>
    </comment>
    <comment ref="C3" authorId="0" shapeId="0" xr:uid="{07266DC6-D4AA-40A8-9FAB-8FB1357C48DB}">
      <text>
        <r>
          <rPr>
            <sz val="9"/>
            <color indexed="81"/>
            <rFont val="Tahoma"/>
            <family val="2"/>
          </rPr>
          <t xml:space="preserve">Select the proposal level from the dropdown list. Additional levels can be added on the “Controls” tab. 
A check mark will appear next to the value indicating inclusion in the totals. An "X" will appear if excluded.
</t>
        </r>
      </text>
    </comment>
    <comment ref="D3" authorId="0" shapeId="0" xr:uid="{21C1671C-62F4-44B8-9518-830FE167C2DB}">
      <text>
        <r>
          <rPr>
            <sz val="9"/>
            <color indexed="81"/>
            <rFont val="Tahoma"/>
            <family val="2"/>
          </rPr>
          <t xml:space="preserve">A green box with a check mark will appear if included in the project totals. A red box with an "X" if not included.
</t>
        </r>
      </text>
    </comment>
    <comment ref="E3" authorId="0" shapeId="0" xr:uid="{DFD45923-955E-428A-8705-550E357BC9C6}">
      <text>
        <r>
          <rPr>
            <sz val="9"/>
            <color indexed="81"/>
            <rFont val="Tahoma"/>
            <family val="2"/>
          </rPr>
          <t>Enter the number of hours of “Core Staff” time to be allocated to the line item work effort. Costs will be based on the average core team rate indicated in the header.
This will reallocate hours from the Core Staff to specific service categories.</t>
        </r>
      </text>
    </comment>
    <comment ref="F3" authorId="0" shapeId="0" xr:uid="{1366DD12-F66E-4A7D-84F8-8B2DBF1A1748}">
      <text>
        <r>
          <rPr>
            <sz val="9"/>
            <color indexed="81"/>
            <rFont val="Tahoma"/>
            <family val="2"/>
          </rPr>
          <t>Enter the number of hours of additional  non-core staff time to be allocated to the line item work effort. 
This will allocate additional hours to specific service categories.</t>
        </r>
      </text>
    </comment>
    <comment ref="G3" authorId="0" shapeId="0" xr:uid="{D68AB488-AFF9-4B23-AD3C-8780D5B05419}">
      <text>
        <r>
          <rPr>
            <sz val="9"/>
            <color indexed="81"/>
            <rFont val="Tahoma"/>
            <family val="2"/>
          </rPr>
          <t>This will default to the rate on the “Controls” tab that corresponds to this tab. 
It can be optionally be changed at the line item level. 
Used to calculate the non-core staff’s total cost for the service category.</t>
        </r>
      </text>
    </comment>
    <comment ref="H3" authorId="0" shapeId="0" xr:uid="{A0D330F8-A2FB-4110-A83F-44E617F14CFA}">
      <text>
        <r>
          <rPr>
            <sz val="9"/>
            <color indexed="81"/>
            <rFont val="Tahoma"/>
            <family val="2"/>
          </rPr>
          <t xml:space="preserve">Calculated value of non-core team costs.
</t>
        </r>
      </text>
    </comment>
    <comment ref="I3" authorId="0" shapeId="0" xr:uid="{F2019485-A69A-4304-B3B7-FE30238FD4CA}">
      <text>
        <r>
          <rPr>
            <sz val="9"/>
            <color indexed="81"/>
            <rFont val="Tahoma"/>
            <family val="2"/>
          </rPr>
          <t xml:space="preserve">Calculated value of  total core and non-core team costs.
</t>
        </r>
      </text>
    </comment>
    <comment ref="J3" authorId="0" shapeId="0" xr:uid="{3DA08D18-B22B-4B6D-9332-D92B56920EAC}">
      <text>
        <r>
          <rPr>
            <sz val="9"/>
            <color indexed="81"/>
            <rFont val="Tahoma"/>
            <family val="2"/>
          </rPr>
          <t xml:space="preserve">Enter any assumptions or comments associated with the cost line item.
Information only.
</t>
        </r>
      </text>
    </comment>
  </commentList>
</comments>
</file>

<file path=xl/sharedStrings.xml><?xml version="1.0" encoding="utf-8"?>
<sst xmlns="http://schemas.openxmlformats.org/spreadsheetml/2006/main" count="821" uniqueCount="525">
  <si>
    <t>Proposer Name:</t>
  </si>
  <si>
    <t>&lt;company name&gt;</t>
  </si>
  <si>
    <t>Important Instructions for the Completion of the Cost Spreadsheet:</t>
  </si>
  <si>
    <t>The services and deliverables as set forth in this solicitation shall be provided by Contractor at a firm fixed price, which includes all Contractor's travel expenses.
We can change the travel to "excludes" as well.</t>
  </si>
  <si>
    <r>
      <t xml:space="preserve">Step 1. Optionally fill out the rate defaults on the "Controls" worksheet. 
These rates can also be entered or overridden at the detail cost line entries
on the other worksheets. 
</t>
    </r>
    <r>
      <rPr>
        <b/>
        <u/>
        <sz val="10"/>
        <color rgb="FFFF0000"/>
        <rFont val="Calibri"/>
        <family val="2"/>
        <scheme val="minor"/>
      </rPr>
      <t>Do not change the Worksheet Names.</t>
    </r>
    <r>
      <rPr>
        <b/>
        <sz val="10"/>
        <color theme="4" tint="-0.249977111117893"/>
        <rFont val="Calibri"/>
        <family val="2"/>
        <scheme val="minor"/>
      </rPr>
      <t xml:space="preserve">
</t>
    </r>
  </si>
  <si>
    <t xml:space="preserve">Step 2. Complete the “Core Staff” worksheet, detailing the System Integrator staff positions that are dedicated (fixed) to the project as part of the proposal package. Insert as many additional rows as needed.
Position are separated into “Project Management &amp; Administration” and “Others”: 
 - "Project Management &amp; Administration" positions will become a summary line item in its entirety (not reallocated). 
 - “Other” positions can have all or a portion of their hours allocated to specific tasks on the project which is accounted 
     for in the service categories on the project cost breakdown and other worksheets per the instructions below. 
A summary recap is provided to ensure resources are not over-allocated to the service categories – it is not a requirement that core staff be allocated 100% to detail tasks. Unallocated core team hours will be accounted for in the final costs.
</t>
  </si>
  <si>
    <t>Step 3. Enter all project staffing costs on the appropriate worksheet (see table below). 
Hours are entered as either "Core Hours" (which will subtract from the unallocated hours entered in Step 2), and "Non-core Hours". Hourly rates will default to what was entered in Step 1, but can be overridden at the detail charge line item.</t>
  </si>
  <si>
    <t xml:space="preserve">Step 4. Enter the non-staff costs on the appropriate worksheets - Licenses, Hosting, etc. 
</t>
  </si>
  <si>
    <r>
      <t xml:space="preserve">Step 5. Enter the staffing plan for both Implementor and Utility staff required for the proposed project. 
If the Resource cell turns </t>
    </r>
    <r>
      <rPr>
        <b/>
        <sz val="10"/>
        <color rgb="FFFF0000"/>
        <rFont val="Calibri"/>
        <family val="2"/>
        <scheme val="minor"/>
      </rPr>
      <t>RED</t>
    </r>
    <r>
      <rPr>
        <b/>
        <sz val="10"/>
        <color theme="4" tint="-0.249977111117893"/>
        <rFont val="Calibri"/>
        <family val="2"/>
        <scheme val="minor"/>
      </rPr>
      <t xml:space="preserve">, the Resource Owner and Labor Type are a mismatch 
based on the values in the Controls tab.
Clear all sample staffing data before beginning.
</t>
    </r>
  </si>
  <si>
    <r>
      <t xml:space="preserve">Step 6. Validate totals on the "Project Totals" worksheet.
</t>
    </r>
    <r>
      <rPr>
        <b/>
        <u/>
        <sz val="10"/>
        <color rgb="FFFF0000"/>
        <rFont val="Calibri"/>
        <family val="2"/>
        <scheme val="minor"/>
      </rPr>
      <t>It is the proposer’s responsibility to confirm this summary accurately represents the detail costs being proposed.</t>
    </r>
    <r>
      <rPr>
        <b/>
        <sz val="10"/>
        <color rgb="FFFF0000"/>
        <rFont val="Calibri"/>
        <family val="2"/>
        <scheme val="minor"/>
      </rPr>
      <t xml:space="preserve">
</t>
    </r>
  </si>
  <si>
    <t>Notes:</t>
  </si>
  <si>
    <r>
      <t>The “</t>
    </r>
    <r>
      <rPr>
        <b/>
        <sz val="10"/>
        <color theme="1"/>
        <rFont val="Calibri"/>
        <family val="2"/>
        <scheme val="minor"/>
      </rPr>
      <t>grayed</t>
    </r>
    <r>
      <rPr>
        <sz val="10"/>
        <color theme="1"/>
        <rFont val="Calibri"/>
        <family val="2"/>
        <scheme val="minor"/>
      </rPr>
      <t xml:space="preserve">” out cells on many of the sheets represent cells that are either calculated or provided automatically. If additional rows are inserted, these formulas must be added to the new rows.  </t>
    </r>
    <r>
      <rPr>
        <b/>
        <sz val="10"/>
        <color theme="1"/>
        <rFont val="Calibri"/>
        <family val="2"/>
        <scheme val="minor"/>
      </rPr>
      <t>Dark gray</t>
    </r>
    <r>
      <rPr>
        <sz val="10"/>
        <color theme="1"/>
        <rFont val="Calibri"/>
        <family val="2"/>
        <scheme val="minor"/>
      </rPr>
      <t xml:space="preserve"> cells should never be changed.
</t>
    </r>
    <r>
      <rPr>
        <b/>
        <sz val="10"/>
        <color theme="1"/>
        <rFont val="Calibri"/>
        <family val="2"/>
        <scheme val="minor"/>
      </rPr>
      <t>Light gray</t>
    </r>
    <r>
      <rPr>
        <sz val="10"/>
        <color theme="1"/>
        <rFont val="Calibri"/>
        <family val="2"/>
        <scheme val="minor"/>
      </rPr>
      <t xml:space="preserve"> cell are defaulted values that can be overridden.</t>
    </r>
  </si>
  <si>
    <t xml:space="preserve">It is the proposer’s responsibility to not just rely on the embedded formulas, but to ensure all summarized and detailed data that is presented accurately represents the full proposed costs of the project. </t>
  </si>
  <si>
    <t>The “Project Totals” worksheet of the pricing spreadsheet is automatically populated from the detail worksheets described below. This sheet represents a recap of the details. Hyperlinks are provided to the source of the data being summarized on this sheet.   Do not enter any data directly on this sheet.</t>
  </si>
  <si>
    <r>
      <t>For detail cost items, item charges may be included or excluded 
from the Project Totals. 
If a green "</t>
    </r>
    <r>
      <rPr>
        <b/>
        <sz val="10"/>
        <color theme="9" tint="-0.249977111117893"/>
        <rFont val="Californian FB"/>
        <family val="1"/>
      </rPr>
      <t>√</t>
    </r>
    <r>
      <rPr>
        <sz val="10"/>
        <color theme="1"/>
        <rFont val="Calibri"/>
        <family val="2"/>
        <scheme val="minor"/>
      </rPr>
      <t>" appears, the cost is included. 
If a red "</t>
    </r>
    <r>
      <rPr>
        <b/>
        <i/>
        <sz val="10"/>
        <color rgb="FFFF0000"/>
        <rFont val="Calibri"/>
        <family val="2"/>
        <scheme val="minor"/>
      </rPr>
      <t>X</t>
    </r>
    <r>
      <rPr>
        <sz val="10"/>
        <color theme="1"/>
        <rFont val="Calibri"/>
        <family val="2"/>
        <scheme val="minor"/>
      </rPr>
      <t xml:space="preserve">" appears, the cost is </t>
    </r>
    <r>
      <rPr>
        <u/>
        <sz val="10"/>
        <color theme="1"/>
        <rFont val="Calibri"/>
        <family val="2"/>
        <scheme val="minor"/>
      </rPr>
      <t>NOT</t>
    </r>
    <r>
      <rPr>
        <sz val="10"/>
        <color theme="1"/>
        <rFont val="Calibri"/>
        <family val="2"/>
        <scheme val="minor"/>
      </rPr>
      <t xml:space="preserve"> included. 
</t>
    </r>
  </si>
  <si>
    <t>The lists of dropdown values on the "Control worksheet" can be added or changed as needed.</t>
  </si>
  <si>
    <t>The table below is a list of all worksheets in the costing spreadsheet along with their function and requirement for the proposal response:</t>
  </si>
  <si>
    <t>Worksheet Name</t>
  </si>
  <si>
    <t>Worksheet Description</t>
  </si>
  <si>
    <t xml:space="preserve">Required/Recommended/Optional </t>
  </si>
  <si>
    <t>Project Totals</t>
  </si>
  <si>
    <t>A summary of all costs from worksheets below</t>
  </si>
  <si>
    <t>N/A - auto populated</t>
  </si>
  <si>
    <t>Controls</t>
  </si>
  <si>
    <t>Contains all default and drop-down values</t>
  </si>
  <si>
    <t>Required and can be modified/extended</t>
  </si>
  <si>
    <t>Assumptions</t>
  </si>
  <si>
    <t>Used for entry of pricing and staffing assumptions</t>
  </si>
  <si>
    <t>Recommended</t>
  </si>
  <si>
    <t>Licenses</t>
  </si>
  <si>
    <t xml:space="preserve">Used for entry of details of all licenses required and maintenance cost for first five years </t>
  </si>
  <si>
    <t>Required (if proposed)</t>
  </si>
  <si>
    <t>Hosting</t>
  </si>
  <si>
    <t>Used for entry of details of all hosting and subscription-based costs for the first five years</t>
  </si>
  <si>
    <t>Staffing Plan</t>
  </si>
  <si>
    <t>Used for entry of the FTEs by month for Vendor and Utility project staffing</t>
  </si>
  <si>
    <t>Required as a separate document</t>
  </si>
  <si>
    <t>Core Staff</t>
  </si>
  <si>
    <t>Used for entry of details of core project team</t>
  </si>
  <si>
    <t>Required</t>
  </si>
  <si>
    <t>Travel</t>
  </si>
  <si>
    <t>Used for entry of details of travel costs</t>
  </si>
  <si>
    <t>Required (if not included in base rates)</t>
  </si>
  <si>
    <t>Contingency</t>
  </si>
  <si>
    <t>Used for entry of details of project contingencies</t>
  </si>
  <si>
    <t xml:space="preserve">Optional </t>
  </si>
  <si>
    <t>Tech Support</t>
  </si>
  <si>
    <t>Used for entry of details technical support tasks</t>
  </si>
  <si>
    <t>Discovery</t>
  </si>
  <si>
    <t>Used for entry of details of discovery phase</t>
  </si>
  <si>
    <t>Configuration</t>
  </si>
  <si>
    <t>Used for entry of details of configuration phase</t>
  </si>
  <si>
    <t>Conversion</t>
  </si>
  <si>
    <t xml:space="preserve">Used for entry of details of conversion activities </t>
  </si>
  <si>
    <t>Interfaces</t>
  </si>
  <si>
    <t>Used for entry of details of interface development</t>
  </si>
  <si>
    <t>Enhancements</t>
  </si>
  <si>
    <t>Used for entry of details of modifications and extensions development</t>
  </si>
  <si>
    <t>Forms</t>
  </si>
  <si>
    <t>Used for entry of details of forms development</t>
  </si>
  <si>
    <t>Workflows</t>
  </si>
  <si>
    <t>Reports</t>
  </si>
  <si>
    <t>Used for entry of details of workflows development</t>
  </si>
  <si>
    <t>Testing</t>
  </si>
  <si>
    <t>Used for entry of details testing phase(s)</t>
  </si>
  <si>
    <t>Training</t>
  </si>
  <si>
    <t>Used for entry of details of training development and delivery</t>
  </si>
  <si>
    <t>OCM</t>
  </si>
  <si>
    <t>Used for entry of details of non-training organizational change management tasks</t>
  </si>
  <si>
    <t>Post Support</t>
  </si>
  <si>
    <t>Used for entry of details of post go-live stabilization support</t>
  </si>
  <si>
    <t>Other Services</t>
  </si>
  <si>
    <t>Used for entry of details of any other services not included above</t>
  </si>
  <si>
    <t>Managed Services</t>
  </si>
  <si>
    <t>Used for entry of details of any managed services offerings</t>
  </si>
  <si>
    <t>Other Costs</t>
  </si>
  <si>
    <t>Used for entry of details of any other miscellaneous costs not included above</t>
  </si>
  <si>
    <t>Hourly Rates</t>
  </si>
  <si>
    <t>Used for entry of hourly rates for any additional work beyond the scope of the proposal</t>
  </si>
  <si>
    <t>Default Rates &amp; Selection Control Data</t>
  </si>
  <si>
    <t>Deployment Include/Exclude</t>
  </si>
  <si>
    <t>Options Include/Exclude</t>
  </si>
  <si>
    <t>Staffing Plan Dropdowns</t>
  </si>
  <si>
    <t>Rates Defaults
(Do not change this list)</t>
  </si>
  <si>
    <t>Rate/ Hour</t>
  </si>
  <si>
    <t>Type of Enhancement</t>
  </si>
  <si>
    <t>Type of Interface</t>
  </si>
  <si>
    <t>Tools</t>
  </si>
  <si>
    <t>Complexity Level</t>
  </si>
  <si>
    <t>Hosting Types</t>
  </si>
  <si>
    <t>Deployment Types</t>
  </si>
  <si>
    <t>Staff Locations</t>
  </si>
  <si>
    <t>Training Delivery Methods</t>
  </si>
  <si>
    <t>Proposed As</t>
  </si>
  <si>
    <t>Always Exclude</t>
  </si>
  <si>
    <t>On-Prem</t>
  </si>
  <si>
    <t>PaaS</t>
  </si>
  <si>
    <t>SaaS</t>
  </si>
  <si>
    <t>Option 1</t>
  </si>
  <si>
    <t>Option 2</t>
  </si>
  <si>
    <t>Option 3</t>
  </si>
  <si>
    <t>Labor Types</t>
  </si>
  <si>
    <t>Resource Owner</t>
  </si>
  <si>
    <t>Check Box</t>
  </si>
  <si>
    <t>Protect Password</t>
  </si>
  <si>
    <t>Resource</t>
  </si>
  <si>
    <t>Project Management &amp; Administration</t>
  </si>
  <si>
    <t>Extension</t>
  </si>
  <si>
    <t>Web Service</t>
  </si>
  <si>
    <t>OUA</t>
  </si>
  <si>
    <t>Simple</t>
  </si>
  <si>
    <t>Private Cloud</t>
  </si>
  <si>
    <t>On-Site</t>
  </si>
  <si>
    <t>Classroom</t>
  </si>
  <si>
    <t>√</t>
  </si>
  <si>
    <t>Utility Management</t>
  </si>
  <si>
    <t>UTILITY</t>
  </si>
  <si>
    <t>TMG1</t>
  </si>
  <si>
    <t>Technical Support</t>
  </si>
  <si>
    <t>Modification</t>
  </si>
  <si>
    <t>Point-to-Point</t>
  </si>
  <si>
    <t>SSRS</t>
  </si>
  <si>
    <t>Moderate</t>
  </si>
  <si>
    <t>Government Cloud</t>
  </si>
  <si>
    <t>Off-Site</t>
  </si>
  <si>
    <t>CBT</t>
  </si>
  <si>
    <t>Utility Business</t>
  </si>
  <si>
    <t>X</t>
  </si>
  <si>
    <t>SI</t>
  </si>
  <si>
    <t>Business Process/Gap Analysis</t>
  </si>
  <si>
    <t>Flat File</t>
  </si>
  <si>
    <t>Crystal</t>
  </si>
  <si>
    <t>Complex</t>
  </si>
  <si>
    <t>IaaS</t>
  </si>
  <si>
    <t>Public Multi-Tenant</t>
  </si>
  <si>
    <t>Off-Shore</t>
  </si>
  <si>
    <t>Webinar</t>
  </si>
  <si>
    <t>Optional</t>
  </si>
  <si>
    <t>Utility IT</t>
  </si>
  <si>
    <t>Table Setup/System Configuration</t>
  </si>
  <si>
    <t>Stored Procedure</t>
  </si>
  <si>
    <t>Eliminated</t>
  </si>
  <si>
    <t>Cognos</t>
  </si>
  <si>
    <t>Very Complex</t>
  </si>
  <si>
    <t>Public Single-Tenant</t>
  </si>
  <si>
    <t>Data Conversion</t>
  </si>
  <si>
    <t>Form</t>
  </si>
  <si>
    <t>Power BI</t>
  </si>
  <si>
    <t>N/A</t>
  </si>
  <si>
    <t>Hybrid Multi-Tenant</t>
  </si>
  <si>
    <t>Product Vendor</t>
  </si>
  <si>
    <t>Interfaces &amp; Integrations</t>
  </si>
  <si>
    <t>Workflow</t>
  </si>
  <si>
    <t>TBD</t>
  </si>
  <si>
    <t>Hybrid Single-Tenant</t>
  </si>
  <si>
    <t>Modifications &amp; Extensions</t>
  </si>
  <si>
    <t>Reports Development</t>
  </si>
  <si>
    <t>Testing/Testing Support</t>
  </si>
  <si>
    <t>Training Development &amp; Delivery</t>
  </si>
  <si>
    <t>Organizational Change Management</t>
  </si>
  <si>
    <t>Post-Implementation Support</t>
  </si>
  <si>
    <t>Descoped</t>
  </si>
  <si>
    <t>Pricing &amp; Resource Staffing Assumptions</t>
  </si>
  <si>
    <t>Pricing  Assumptions</t>
  </si>
  <si>
    <t>Resource Staffing Assumptions</t>
  </si>
  <si>
    <t>Proposed Staffing Plan</t>
  </si>
  <si>
    <t>Sample data is not to be a part of your complete resource plan. Clear all sample data before beginning.</t>
  </si>
  <si>
    <r>
      <rPr>
        <b/>
        <sz val="10"/>
        <color theme="1"/>
        <rFont val="Calibri"/>
        <family val="2"/>
        <scheme val="minor"/>
      </rPr>
      <t>FTE Hrs/Mo</t>
    </r>
    <r>
      <rPr>
        <sz val="10"/>
        <color theme="1"/>
        <rFont val="Calibri"/>
        <family val="2"/>
        <scheme val="minor"/>
      </rPr>
      <t xml:space="preserve"> represents the number of work hours for one full-time equivalent staff per month by resource.</t>
    </r>
  </si>
  <si>
    <r>
      <rPr>
        <b/>
        <sz val="10"/>
        <color theme="1"/>
        <rFont val="Calibri"/>
        <family val="2"/>
        <scheme val="minor"/>
      </rPr>
      <t>FTEs Month 1</t>
    </r>
    <r>
      <rPr>
        <sz val="10"/>
        <color theme="1"/>
        <rFont val="Calibri"/>
        <family val="2"/>
        <scheme val="minor"/>
      </rPr>
      <t xml:space="preserve"> represents first month of any project activity.</t>
    </r>
  </si>
  <si>
    <t>If a resource transitions on the project from one work stream to another, use multiple rows.</t>
  </si>
  <si>
    <t>For example, if a developer becomes a tester, there should be one row for development and another for test.</t>
  </si>
  <si>
    <t>Insert additional rows or columns as needed.  Make sure additional rows are all ABOVE the Summary Row, and are formatted the same as the other entry rows.</t>
  </si>
  <si>
    <t>#</t>
  </si>
  <si>
    <t>Sub Contractor Name</t>
  </si>
  <si>
    <t>Physical Location</t>
  </si>
  <si>
    <t>Solution</t>
  </si>
  <si>
    <t>Labor Type</t>
  </si>
  <si>
    <t>Workstream</t>
  </si>
  <si>
    <t>Rate/Hour</t>
  </si>
  <si>
    <t>1.00 FTE Hrs/Mo</t>
  </si>
  <si>
    <t>FTEs Month 1</t>
  </si>
  <si>
    <t>FTEs Month 2</t>
  </si>
  <si>
    <t>FTEs Month 3</t>
  </si>
  <si>
    <t>FTEs Month 4</t>
  </si>
  <si>
    <t>FTEs Month 5</t>
  </si>
  <si>
    <t>FTEs Month 6</t>
  </si>
  <si>
    <t>FTEs Month 7</t>
  </si>
  <si>
    <t>FTEs Month 8</t>
  </si>
  <si>
    <t>FTEs Month 9</t>
  </si>
  <si>
    <t>FTEs Month 10</t>
  </si>
  <si>
    <t>FTEs Month 11</t>
  </si>
  <si>
    <t>FTEs Month 12</t>
  </si>
  <si>
    <t>FTEs Month 13</t>
  </si>
  <si>
    <t>FTEs Month 14</t>
  </si>
  <si>
    <t>FTEs Month 15</t>
  </si>
  <si>
    <t>FTEs Month 16</t>
  </si>
  <si>
    <t>FTEs Month 17</t>
  </si>
  <si>
    <t>FTEs Month 18</t>
  </si>
  <si>
    <t>FTEs Month 19</t>
  </si>
  <si>
    <t>FTEs Month 20</t>
  </si>
  <si>
    <t>FTEs Month 21</t>
  </si>
  <si>
    <t>FTEs Month 22</t>
  </si>
  <si>
    <t>FTEs Month 23</t>
  </si>
  <si>
    <t>FTEs Month 24</t>
  </si>
  <si>
    <t>FTEs Month 25</t>
  </si>
  <si>
    <t>FTEs Month 26</t>
  </si>
  <si>
    <t>FTEs Month 27</t>
  </si>
  <si>
    <t>FTEs Month 28</t>
  </si>
  <si>
    <t>FTEs Month 29</t>
  </si>
  <si>
    <t>FTEs Month 30</t>
  </si>
  <si>
    <t>FTEs Month 31</t>
  </si>
  <si>
    <t>FTEs Month 32</t>
  </si>
  <si>
    <t>FTEs Month 33</t>
  </si>
  <si>
    <t>FTEs Month 34</t>
  </si>
  <si>
    <t>FTEs Month 35</t>
  </si>
  <si>
    <t>FTEs Month 36</t>
  </si>
  <si>
    <t>FTEs Month 37</t>
  </si>
  <si>
    <t>FTEs Month 38</t>
  </si>
  <si>
    <t>FTEs Month 39</t>
  </si>
  <si>
    <t>FTEs Month 40</t>
  </si>
  <si>
    <t>FTEs Month 41</t>
  </si>
  <si>
    <t>FTEs Month 42</t>
  </si>
  <si>
    <t>FTEs Month 43</t>
  </si>
  <si>
    <t>FTEs Month 44</t>
  </si>
  <si>
    <t>FTEs Month 45</t>
  </si>
  <si>
    <t>FTEs Month 46</t>
  </si>
  <si>
    <t>FTEs Month 47</t>
  </si>
  <si>
    <t>FTEs Month 48</t>
  </si>
  <si>
    <t>FTEs Month 49</t>
  </si>
  <si>
    <t>FTEs Month 50</t>
  </si>
  <si>
    <t>FTEs Month 51</t>
  </si>
  <si>
    <t>FTEs Month 52</t>
  </si>
  <si>
    <t>FTEs Month 53</t>
  </si>
  <si>
    <t>FTEs Month 54</t>
  </si>
  <si>
    <t>FTEs Month 55</t>
  </si>
  <si>
    <t>FTEs Month 56</t>
  </si>
  <si>
    <t>FTEs Month 57</t>
  </si>
  <si>
    <t>FTEs Month 58</t>
  </si>
  <si>
    <t>FTEs Month 59</t>
  </si>
  <si>
    <t>FTEs Month 60</t>
  </si>
  <si>
    <t>Total Hours</t>
  </si>
  <si>
    <t xml:space="preserve"> </t>
  </si>
  <si>
    <t>Total Resources by Program Month</t>
  </si>
  <si>
    <t>Total Utility Resources:</t>
  </si>
  <si>
    <t>Total SI Resources:</t>
  </si>
  <si>
    <t>Check =</t>
  </si>
  <si>
    <t>Categories with Options</t>
  </si>
  <si>
    <t>Alternate Option</t>
  </si>
  <si>
    <t>Totals</t>
  </si>
  <si>
    <t xml:space="preserve">SHOW TOTALS BELOW BASED ON  </t>
  </si>
  <si>
    <t xml:space="preserve"> DEPLOYMENT</t>
  </si>
  <si>
    <t>Proposed By:</t>
  </si>
  <si>
    <t>Total Proposed Project Cost Summary</t>
  </si>
  <si>
    <t>Core Project Team</t>
  </si>
  <si>
    <t>Core Hours</t>
  </si>
  <si>
    <t>Core Dollars</t>
  </si>
  <si>
    <t>Core Rate</t>
  </si>
  <si>
    <t>(Re-Allocated to Service Category Below)</t>
  </si>
  <si>
    <t>Core Staff Balance (unallocated):</t>
  </si>
  <si>
    <t>Service Category</t>
  </si>
  <si>
    <t>Total by Category</t>
  </si>
  <si>
    <t>Core Project Staff</t>
  </si>
  <si>
    <t>Non-Core Project Staff</t>
  </si>
  <si>
    <t>Hours</t>
  </si>
  <si>
    <t>Dollars</t>
  </si>
  <si>
    <t>Average Rate</t>
  </si>
  <si>
    <t>Forms Development</t>
  </si>
  <si>
    <t>Workflows Development</t>
  </si>
  <si>
    <t>Total Allocated Services:</t>
  </si>
  <si>
    <t>Professional Services</t>
  </si>
  <si>
    <t>Total Dollars</t>
  </si>
  <si>
    <t>Staffing Plan / Professional Services Comparison</t>
  </si>
  <si>
    <t>Core Project Management Staff</t>
  </si>
  <si>
    <t>Staffing Plan Total Hours:</t>
  </si>
  <si>
    <t>Core Project Staff (allocated)</t>
  </si>
  <si>
    <t>Total Professional Services Hours:</t>
  </si>
  <si>
    <t>Core Project Staff (unallocated)</t>
  </si>
  <si>
    <t>Difference:</t>
  </si>
  <si>
    <t>Total Professional Services:</t>
  </si>
  <si>
    <t>Project Cost Recap</t>
  </si>
  <si>
    <t>10 Year TCO</t>
  </si>
  <si>
    <t>1st Year</t>
  </si>
  <si>
    <t>2nd Year</t>
  </si>
  <si>
    <t>3rd Year</t>
  </si>
  <si>
    <t>4th Year</t>
  </si>
  <si>
    <t>5th Year</t>
  </si>
  <si>
    <t>6th Year</t>
  </si>
  <si>
    <t>7th Year</t>
  </si>
  <si>
    <t>8th Year</t>
  </si>
  <si>
    <t>9th Year</t>
  </si>
  <si>
    <t>10th Year</t>
  </si>
  <si>
    <t>Product Licenses &amp; Maintenance</t>
  </si>
  <si>
    <t>Hosting Start-up &amp; Annual Charges</t>
  </si>
  <si>
    <t>Other Project Costs &amp; Annual Charges</t>
  </si>
  <si>
    <t>Managed Services Annual Charges</t>
  </si>
  <si>
    <t>Proposal Totals (Fixed Price):</t>
  </si>
  <si>
    <t>Core Project Team Details</t>
  </si>
  <si>
    <t>Core Staff Allocation</t>
  </si>
  <si>
    <t>Summary of Responsibilities</t>
  </si>
  <si>
    <t>Hourly
 Rates</t>
  </si>
  <si>
    <t>Fixed 
Cost</t>
  </si>
  <si>
    <t>Assumptions / Comments</t>
  </si>
  <si>
    <t>Staff</t>
  </si>
  <si>
    <t>Blended Rate</t>
  </si>
  <si>
    <t>Available Hours</t>
  </si>
  <si>
    <t>Allocated Hours</t>
  </si>
  <si>
    <t>Allocated %</t>
  </si>
  <si>
    <t>Project Management</t>
  </si>
  <si>
    <t>Other Core Staff</t>
  </si>
  <si>
    <t>Total:</t>
  </si>
  <si>
    <t>&lt;insert additional rows here&gt;</t>
  </si>
  <si>
    <t>Project Management &amp; Administration Totals:</t>
  </si>
  <si>
    <t>Other Core
 Project Positions</t>
  </si>
  <si>
    <t>Core Staff Totals:</t>
  </si>
  <si>
    <t>Travel Details</t>
  </si>
  <si>
    <t>Project Position</t>
  </si>
  <si>
    <t>Number of Trips</t>
  </si>
  <si>
    <t>Cost per Trip</t>
  </si>
  <si>
    <t>Total Cost</t>
  </si>
  <si>
    <r>
      <t>Travel Totals (</t>
    </r>
    <r>
      <rPr>
        <b/>
        <sz val="11"/>
        <color theme="0"/>
        <rFont val="Californian FB"/>
        <family val="1"/>
      </rPr>
      <t>√</t>
    </r>
    <r>
      <rPr>
        <b/>
        <sz val="11"/>
        <color theme="0"/>
        <rFont val="Calibri"/>
        <family val="2"/>
      </rPr>
      <t>):</t>
    </r>
  </si>
  <si>
    <t>Project Contingency</t>
  </si>
  <si>
    <t>Based On</t>
  </si>
  <si>
    <t>Based on Value</t>
  </si>
  <si>
    <t>Percentage</t>
  </si>
  <si>
    <t xml:space="preserve">Technical Support Details (Installation, Sysadmin, DBA, etc.) </t>
  </si>
  <si>
    <t>Project Activity</t>
  </si>
  <si>
    <t>Non-Core Hours</t>
  </si>
  <si>
    <t>Non-Core Blended Rate</t>
  </si>
  <si>
    <t>Non-Core
 Cost</t>
  </si>
  <si>
    <r>
      <t>Technical Support Totals (</t>
    </r>
    <r>
      <rPr>
        <b/>
        <sz val="11"/>
        <color theme="0"/>
        <rFont val="Californian FB"/>
        <family val="1"/>
      </rPr>
      <t>√</t>
    </r>
    <r>
      <rPr>
        <b/>
        <sz val="11"/>
        <color theme="0"/>
        <rFont val="Calibri"/>
        <family val="2"/>
      </rPr>
      <t>):</t>
    </r>
  </si>
  <si>
    <t>Business Process/Gap Analysis Details</t>
  </si>
  <si>
    <r>
      <t>Discovery Totals (</t>
    </r>
    <r>
      <rPr>
        <b/>
        <sz val="11"/>
        <color theme="0"/>
        <rFont val="Californian FB"/>
        <family val="1"/>
      </rPr>
      <t>√</t>
    </r>
    <r>
      <rPr>
        <b/>
        <sz val="11"/>
        <color theme="0"/>
        <rFont val="Calibri"/>
        <family val="2"/>
      </rPr>
      <t>):</t>
    </r>
  </si>
  <si>
    <t>Table Setup/System Configuration Details</t>
  </si>
  <si>
    <r>
      <t>Configuration Totals (</t>
    </r>
    <r>
      <rPr>
        <b/>
        <sz val="11"/>
        <color theme="0"/>
        <rFont val="Californian FB"/>
        <family val="1"/>
      </rPr>
      <t>√</t>
    </r>
    <r>
      <rPr>
        <b/>
        <sz val="11"/>
        <color theme="0"/>
        <rFont val="Calibri"/>
        <family val="2"/>
      </rPr>
      <t>):</t>
    </r>
  </si>
  <si>
    <t>Reports Development Details</t>
  </si>
  <si>
    <t>ID#</t>
  </si>
  <si>
    <t>Name of Report</t>
  </si>
  <si>
    <t>Report Tool</t>
  </si>
  <si>
    <t>Referenced Requirement Number(s) or
Reference the ID# in Functional Comments</t>
  </si>
  <si>
    <t>R-1</t>
  </si>
  <si>
    <t>R-2</t>
  </si>
  <si>
    <t>R-3</t>
  </si>
  <si>
    <t>R-4</t>
  </si>
  <si>
    <t>R-5</t>
  </si>
  <si>
    <t>R-6</t>
  </si>
  <si>
    <t>R-7</t>
  </si>
  <si>
    <t>R-8</t>
  </si>
  <si>
    <t>R-9</t>
  </si>
  <si>
    <t>R-10</t>
  </si>
  <si>
    <t>R-11</t>
  </si>
  <si>
    <t>R-12</t>
  </si>
  <si>
    <t>R-13</t>
  </si>
  <si>
    <t>R-14</t>
  </si>
  <si>
    <t>R-15</t>
  </si>
  <si>
    <t>R-999</t>
  </si>
  <si>
    <r>
      <t>Report Development Totals (</t>
    </r>
    <r>
      <rPr>
        <b/>
        <sz val="11"/>
        <color theme="0"/>
        <rFont val="Californian FB"/>
        <family val="1"/>
      </rPr>
      <t>√</t>
    </r>
    <r>
      <rPr>
        <b/>
        <sz val="11"/>
        <color theme="0"/>
        <rFont val="Calibri"/>
        <family val="2"/>
      </rPr>
      <t>):</t>
    </r>
  </si>
  <si>
    <t>Interface &amp; Integration Details</t>
  </si>
  <si>
    <t>Name of Interface</t>
  </si>
  <si>
    <t>I-1</t>
  </si>
  <si>
    <t>I-2</t>
  </si>
  <si>
    <t>I-3</t>
  </si>
  <si>
    <t>I-4</t>
  </si>
  <si>
    <t>I-5</t>
  </si>
  <si>
    <t>I-6</t>
  </si>
  <si>
    <t>I-7</t>
  </si>
  <si>
    <t>I-8</t>
  </si>
  <si>
    <t>I-9</t>
  </si>
  <si>
    <t>I-10</t>
  </si>
  <si>
    <t>I-11</t>
  </si>
  <si>
    <t>I-12</t>
  </si>
  <si>
    <t>I-13</t>
  </si>
  <si>
    <t>I-14</t>
  </si>
  <si>
    <t>I-15</t>
  </si>
  <si>
    <t>I-999</t>
  </si>
  <si>
    <r>
      <t>Interface &amp; Integration Totals (</t>
    </r>
    <r>
      <rPr>
        <b/>
        <sz val="11"/>
        <color theme="0"/>
        <rFont val="Californian FB"/>
        <family val="1"/>
      </rPr>
      <t>√</t>
    </r>
    <r>
      <rPr>
        <b/>
        <sz val="11"/>
        <color theme="0"/>
        <rFont val="Calibri"/>
        <family val="2"/>
      </rPr>
      <t>):</t>
    </r>
  </si>
  <si>
    <t>Data Conversion Details</t>
  </si>
  <si>
    <t>C-1</t>
  </si>
  <si>
    <t>C-2</t>
  </si>
  <si>
    <t>C-3</t>
  </si>
  <si>
    <t>C-4</t>
  </si>
  <si>
    <t>C-5</t>
  </si>
  <si>
    <t>C-6</t>
  </si>
  <si>
    <t>C-7</t>
  </si>
  <si>
    <t>C-8</t>
  </si>
  <si>
    <t>C-9</t>
  </si>
  <si>
    <t>C-10</t>
  </si>
  <si>
    <t>C-11</t>
  </si>
  <si>
    <t>C-12</t>
  </si>
  <si>
    <t>C-13</t>
  </si>
  <si>
    <t>C-14</t>
  </si>
  <si>
    <t>C-15</t>
  </si>
  <si>
    <t>C-999</t>
  </si>
  <si>
    <r>
      <t>Conversion Totals (</t>
    </r>
    <r>
      <rPr>
        <b/>
        <sz val="11"/>
        <color theme="0"/>
        <rFont val="Californian FB"/>
        <family val="1"/>
      </rPr>
      <t>√</t>
    </r>
    <r>
      <rPr>
        <b/>
        <sz val="11"/>
        <color theme="0"/>
        <rFont val="Calibri"/>
        <family val="2"/>
      </rPr>
      <t>):</t>
    </r>
  </si>
  <si>
    <t>Modifications &amp; Extensions Details</t>
  </si>
  <si>
    <t>Name of Modification</t>
  </si>
  <si>
    <t>E-1</t>
  </si>
  <si>
    <t>E-2</t>
  </si>
  <si>
    <t>E-3</t>
  </si>
  <si>
    <t>E-4</t>
  </si>
  <si>
    <t>E-5</t>
  </si>
  <si>
    <t>E-6</t>
  </si>
  <si>
    <t>E-7</t>
  </si>
  <si>
    <t>E-8</t>
  </si>
  <si>
    <t>E-9</t>
  </si>
  <si>
    <t>E-10</t>
  </si>
  <si>
    <t>E-11</t>
  </si>
  <si>
    <t>E-12</t>
  </si>
  <si>
    <t>E-13</t>
  </si>
  <si>
    <t>E-14</t>
  </si>
  <si>
    <t>E-15</t>
  </si>
  <si>
    <t>E-999</t>
  </si>
  <si>
    <r>
      <t>Modification &amp; Extension Totals (</t>
    </r>
    <r>
      <rPr>
        <b/>
        <sz val="11"/>
        <color theme="0"/>
        <rFont val="Californian FB"/>
        <family val="1"/>
      </rPr>
      <t>√</t>
    </r>
    <r>
      <rPr>
        <b/>
        <sz val="11"/>
        <color theme="0"/>
        <rFont val="Calibri"/>
        <family val="2"/>
      </rPr>
      <t>):</t>
    </r>
  </si>
  <si>
    <t>Forms Development Details</t>
  </si>
  <si>
    <t>Name of Form</t>
  </si>
  <si>
    <t>Form Tool</t>
  </si>
  <si>
    <t>F-1</t>
  </si>
  <si>
    <t>F-2</t>
  </si>
  <si>
    <t>F-3</t>
  </si>
  <si>
    <t>F-4</t>
  </si>
  <si>
    <t>F-5</t>
  </si>
  <si>
    <t>F-6</t>
  </si>
  <si>
    <t>F-7</t>
  </si>
  <si>
    <t>F-8</t>
  </si>
  <si>
    <t>F-9</t>
  </si>
  <si>
    <t>F-10</t>
  </si>
  <si>
    <t>F-11</t>
  </si>
  <si>
    <t>F-12</t>
  </si>
  <si>
    <t>F-13</t>
  </si>
  <si>
    <t>F-14</t>
  </si>
  <si>
    <t>F-15</t>
  </si>
  <si>
    <t>F-999</t>
  </si>
  <si>
    <t>Form Development Totals (√):</t>
  </si>
  <si>
    <t>Workflows Development Details</t>
  </si>
  <si>
    <t>Name of Workflow</t>
  </si>
  <si>
    <t>Workflow Tool</t>
  </si>
  <si>
    <t>W-1</t>
  </si>
  <si>
    <t>W-2</t>
  </si>
  <si>
    <t>W-3</t>
  </si>
  <si>
    <t>W-4</t>
  </si>
  <si>
    <t>W-5</t>
  </si>
  <si>
    <t>W-6</t>
  </si>
  <si>
    <t>W-7</t>
  </si>
  <si>
    <t>W-8</t>
  </si>
  <si>
    <t>W-9</t>
  </si>
  <si>
    <t>W-10</t>
  </si>
  <si>
    <t>W-11</t>
  </si>
  <si>
    <t>W-12</t>
  </si>
  <si>
    <t>W-13</t>
  </si>
  <si>
    <t>W-14</t>
  </si>
  <si>
    <t>W-15</t>
  </si>
  <si>
    <t>W-999</t>
  </si>
  <si>
    <t>Workflow Development Totals (√):</t>
  </si>
  <si>
    <t>Testing &amp; Testing Support Details</t>
  </si>
  <si>
    <t>Project Activity (Test Phase)</t>
  </si>
  <si>
    <r>
      <t>Testing Totals (</t>
    </r>
    <r>
      <rPr>
        <b/>
        <sz val="11"/>
        <color theme="0"/>
        <rFont val="Californian FB"/>
        <family val="1"/>
      </rPr>
      <t>√</t>
    </r>
    <r>
      <rPr>
        <b/>
        <sz val="11"/>
        <color theme="0"/>
        <rFont val="Calibri"/>
        <family val="2"/>
      </rPr>
      <t>):</t>
    </r>
  </si>
  <si>
    <t>Training Planning &amp; Delivery Details</t>
  </si>
  <si>
    <t>Training: Planning &amp; Curriculum Development</t>
  </si>
  <si>
    <t>Non-Core Staffing</t>
  </si>
  <si>
    <t>Task</t>
  </si>
  <si>
    <t>Task Description</t>
  </si>
  <si>
    <t>Rate</t>
  </si>
  <si>
    <t>Cost</t>
  </si>
  <si>
    <r>
      <t>Training Planning &amp; Development Totals (</t>
    </r>
    <r>
      <rPr>
        <b/>
        <sz val="11"/>
        <color theme="0"/>
        <rFont val="Californian FB"/>
        <family val="1"/>
      </rPr>
      <t>√</t>
    </r>
    <r>
      <rPr>
        <b/>
        <sz val="11"/>
        <color theme="0"/>
        <rFont val="Calibri"/>
        <family val="2"/>
      </rPr>
      <t>):</t>
    </r>
  </si>
  <si>
    <t>Training: Delivery</t>
  </si>
  <si>
    <t>Course Sessions (Estimate)</t>
  </si>
  <si>
    <t>Course Name</t>
  </si>
  <si>
    <t>Course Description</t>
  </si>
  <si>
    <t>Delivery Method</t>
  </si>
  <si>
    <t>Duration (Hours)</t>
  </si>
  <si>
    <t>Vendor Delivered</t>
  </si>
  <si>
    <t>Client Delivered</t>
  </si>
  <si>
    <r>
      <t>Training Delivery Totals (</t>
    </r>
    <r>
      <rPr>
        <b/>
        <sz val="11"/>
        <color theme="0"/>
        <rFont val="Californian FB"/>
        <family val="1"/>
      </rPr>
      <t>√</t>
    </r>
    <r>
      <rPr>
        <b/>
        <sz val="11"/>
        <color theme="0"/>
        <rFont val="Calibri"/>
        <family val="2"/>
      </rPr>
      <t>):</t>
    </r>
  </si>
  <si>
    <t>Organizational Change Management Details (non-training)</t>
  </si>
  <si>
    <r>
      <t>OCM Totals (</t>
    </r>
    <r>
      <rPr>
        <b/>
        <sz val="11"/>
        <color theme="0"/>
        <rFont val="Californian FB"/>
        <family val="1"/>
      </rPr>
      <t>√</t>
    </r>
    <r>
      <rPr>
        <b/>
        <sz val="11"/>
        <color theme="0"/>
        <rFont val="Calibri"/>
        <family val="2"/>
      </rPr>
      <t>):</t>
    </r>
  </si>
  <si>
    <t>Post-Implementation Support Details</t>
  </si>
  <si>
    <r>
      <t>Post Implementation Totals (</t>
    </r>
    <r>
      <rPr>
        <b/>
        <sz val="11"/>
        <color theme="0"/>
        <rFont val="Californian FB"/>
        <family val="1"/>
      </rPr>
      <t>√</t>
    </r>
    <r>
      <rPr>
        <b/>
        <sz val="11"/>
        <color theme="0"/>
        <rFont val="Calibri"/>
        <family val="2"/>
      </rPr>
      <t>):</t>
    </r>
  </si>
  <si>
    <t>Other Implementation Services Detail</t>
  </si>
  <si>
    <t>Other Service Category</t>
  </si>
  <si>
    <t>Description</t>
  </si>
  <si>
    <r>
      <t>Other Services Totals (</t>
    </r>
    <r>
      <rPr>
        <b/>
        <sz val="11"/>
        <color theme="0"/>
        <rFont val="Californian FB"/>
        <family val="1"/>
      </rPr>
      <t>√</t>
    </r>
    <r>
      <rPr>
        <b/>
        <sz val="11"/>
        <color theme="0"/>
        <rFont val="Calibri"/>
        <family val="2"/>
      </rPr>
      <t>):</t>
    </r>
  </si>
  <si>
    <t>Software Licensing Details</t>
  </si>
  <si>
    <t>Application/Module</t>
  </si>
  <si>
    <t>Description/Use</t>
  </si>
  <si>
    <t>Application Vendor</t>
  </si>
  <si>
    <t>Calculation Details</t>
  </si>
  <si>
    <t>Base Package License Fee</t>
  </si>
  <si>
    <t>Start Month</t>
  </si>
  <si>
    <t>Support and Maintenance Costs/Year</t>
  </si>
  <si>
    <t>Quantity</t>
  </si>
  <si>
    <t>Metric</t>
  </si>
  <si>
    <r>
      <t>1</t>
    </r>
    <r>
      <rPr>
        <b/>
        <vertAlign val="superscript"/>
        <sz val="11"/>
        <color theme="0"/>
        <rFont val="Calibri"/>
        <family val="2"/>
      </rPr>
      <t>st</t>
    </r>
    <r>
      <rPr>
        <b/>
        <sz val="11"/>
        <color theme="0"/>
        <rFont val="Calibri"/>
        <family val="2"/>
      </rPr>
      <t xml:space="preserve"> Year</t>
    </r>
  </si>
  <si>
    <r>
      <t>2</t>
    </r>
    <r>
      <rPr>
        <b/>
        <vertAlign val="superscript"/>
        <sz val="11"/>
        <color theme="0"/>
        <rFont val="Calibri"/>
        <family val="2"/>
      </rPr>
      <t>nd</t>
    </r>
    <r>
      <rPr>
        <b/>
        <sz val="11"/>
        <color theme="0"/>
        <rFont val="Calibri"/>
        <family val="2"/>
      </rPr>
      <t xml:space="preserve"> Year</t>
    </r>
  </si>
  <si>
    <r>
      <t>3</t>
    </r>
    <r>
      <rPr>
        <b/>
        <vertAlign val="superscript"/>
        <sz val="11"/>
        <color theme="0"/>
        <rFont val="Calibri"/>
        <family val="2"/>
      </rPr>
      <t>rd</t>
    </r>
    <r>
      <rPr>
        <b/>
        <sz val="11"/>
        <color theme="0"/>
        <rFont val="Calibri"/>
        <family val="2"/>
      </rPr>
      <t xml:space="preserve"> Year</t>
    </r>
  </si>
  <si>
    <r>
      <t>4</t>
    </r>
    <r>
      <rPr>
        <b/>
        <vertAlign val="superscript"/>
        <sz val="11"/>
        <color theme="0"/>
        <rFont val="Calibri"/>
        <family val="2"/>
      </rPr>
      <t>th</t>
    </r>
    <r>
      <rPr>
        <b/>
        <sz val="11"/>
        <color theme="0"/>
        <rFont val="Calibri"/>
        <family val="2"/>
      </rPr>
      <t xml:space="preserve"> Year</t>
    </r>
  </si>
  <si>
    <r>
      <t>5</t>
    </r>
    <r>
      <rPr>
        <b/>
        <vertAlign val="superscript"/>
        <sz val="11"/>
        <color theme="0"/>
        <rFont val="Calibri"/>
        <family val="2"/>
      </rPr>
      <t>th</t>
    </r>
    <r>
      <rPr>
        <b/>
        <sz val="11"/>
        <color theme="0"/>
        <rFont val="Calibri"/>
        <family val="2"/>
      </rPr>
      <t xml:space="preserve"> Year</t>
    </r>
  </si>
  <si>
    <r>
      <t>6</t>
    </r>
    <r>
      <rPr>
        <b/>
        <vertAlign val="superscript"/>
        <sz val="11"/>
        <color theme="0"/>
        <rFont val="Calibri"/>
        <family val="2"/>
      </rPr>
      <t>th</t>
    </r>
    <r>
      <rPr>
        <b/>
        <sz val="11"/>
        <color theme="0"/>
        <rFont val="Calibri"/>
        <family val="2"/>
      </rPr>
      <t xml:space="preserve"> Year</t>
    </r>
  </si>
  <si>
    <r>
      <t>7</t>
    </r>
    <r>
      <rPr>
        <b/>
        <vertAlign val="superscript"/>
        <sz val="11"/>
        <color theme="0"/>
        <rFont val="Calibri"/>
        <family val="2"/>
      </rPr>
      <t>th</t>
    </r>
    <r>
      <rPr>
        <b/>
        <sz val="11"/>
        <color theme="0"/>
        <rFont val="Calibri"/>
        <family val="2"/>
      </rPr>
      <t xml:space="preserve"> Year</t>
    </r>
  </si>
  <si>
    <r>
      <t>8</t>
    </r>
    <r>
      <rPr>
        <b/>
        <vertAlign val="superscript"/>
        <sz val="11"/>
        <color theme="0"/>
        <rFont val="Calibri"/>
        <family val="2"/>
      </rPr>
      <t>th</t>
    </r>
    <r>
      <rPr>
        <b/>
        <sz val="11"/>
        <color theme="0"/>
        <rFont val="Calibri"/>
        <family val="2"/>
      </rPr>
      <t xml:space="preserve"> Year</t>
    </r>
  </si>
  <si>
    <r>
      <t>9</t>
    </r>
    <r>
      <rPr>
        <b/>
        <vertAlign val="superscript"/>
        <sz val="11"/>
        <color theme="0"/>
        <rFont val="Calibri"/>
        <family val="2"/>
      </rPr>
      <t>th</t>
    </r>
    <r>
      <rPr>
        <b/>
        <sz val="11"/>
        <color theme="0"/>
        <rFont val="Calibri"/>
        <family val="2"/>
      </rPr>
      <t xml:space="preserve"> Year</t>
    </r>
  </si>
  <si>
    <r>
      <t>10</t>
    </r>
    <r>
      <rPr>
        <b/>
        <vertAlign val="superscript"/>
        <sz val="11"/>
        <color theme="0"/>
        <rFont val="Calibri"/>
        <family val="2"/>
      </rPr>
      <t>th</t>
    </r>
    <r>
      <rPr>
        <b/>
        <sz val="11"/>
        <color theme="0"/>
        <rFont val="Calibri"/>
        <family val="2"/>
      </rPr>
      <t xml:space="preserve"> Year</t>
    </r>
  </si>
  <si>
    <r>
      <t>Application Software Totals (</t>
    </r>
    <r>
      <rPr>
        <b/>
        <sz val="11"/>
        <color theme="0"/>
        <rFont val="Californian FB"/>
        <family val="1"/>
      </rPr>
      <t>√</t>
    </r>
    <r>
      <rPr>
        <b/>
        <sz val="11"/>
        <color theme="0"/>
        <rFont val="Calibri"/>
        <family val="2"/>
      </rPr>
      <t>):</t>
    </r>
  </si>
  <si>
    <t>Application Hosting Details</t>
  </si>
  <si>
    <t>Hosted Application(s)</t>
  </si>
  <si>
    <t>Hosting Type</t>
  </si>
  <si>
    <t>Deployment Type</t>
  </si>
  <si>
    <t>Hosting Site</t>
  </si>
  <si>
    <t>One-Time 
Start-up Fees</t>
  </si>
  <si>
    <t>Annual Hosting Cost</t>
  </si>
  <si>
    <r>
      <t>Hosting Totals (</t>
    </r>
    <r>
      <rPr>
        <b/>
        <sz val="11"/>
        <color theme="0"/>
        <rFont val="Californian FB"/>
        <family val="1"/>
      </rPr>
      <t>√</t>
    </r>
    <r>
      <rPr>
        <b/>
        <sz val="11"/>
        <color theme="0"/>
        <rFont val="Calibri"/>
        <family val="2"/>
      </rPr>
      <t>):</t>
    </r>
  </si>
  <si>
    <t>Managed Services Offerings Details</t>
  </si>
  <si>
    <t>Managed Services Offering</t>
  </si>
  <si>
    <t>Description of Services</t>
  </si>
  <si>
    <t>Staff Location</t>
  </si>
  <si>
    <t>Annual Cost by Year</t>
  </si>
  <si>
    <r>
      <t>Managed Services Totals (</t>
    </r>
    <r>
      <rPr>
        <b/>
        <sz val="11"/>
        <color theme="0"/>
        <rFont val="Californian FB"/>
        <family val="1"/>
      </rPr>
      <t>√</t>
    </r>
    <r>
      <rPr>
        <b/>
        <sz val="11"/>
        <color theme="0"/>
        <rFont val="Calibri"/>
        <family val="2"/>
      </rPr>
      <t>):</t>
    </r>
  </si>
  <si>
    <t>Other Miscellaneous Project Costs Details</t>
  </si>
  <si>
    <t>Other Cost Item</t>
  </si>
  <si>
    <t>Vendor</t>
  </si>
  <si>
    <t>Charge</t>
  </si>
  <si>
    <t>Ongoing Charges by Year</t>
  </si>
  <si>
    <r>
      <t>Other Charges Totals (</t>
    </r>
    <r>
      <rPr>
        <b/>
        <sz val="11"/>
        <color theme="0"/>
        <rFont val="Californian FB"/>
        <family val="1"/>
      </rPr>
      <t>√</t>
    </r>
    <r>
      <rPr>
        <b/>
        <sz val="11"/>
        <color theme="0"/>
        <rFont val="Calibri"/>
        <family val="2"/>
      </rPr>
      <t>):</t>
    </r>
  </si>
  <si>
    <t>Additional Services Hourly Rates</t>
  </si>
  <si>
    <t>Resource Type</t>
  </si>
  <si>
    <t>Hourly
 Rate</t>
  </si>
  <si>
    <t>Travel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</si>
</sst>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
    <numFmt numFmtId="167" formatCode="0.0%"/>
    <numFmt numFmtId="168" formatCode="0.0"/>
    <numFmt numFmtId="169" formatCode="_(* #,##0.0_);_(* \(#,##0.0\);_(* &quot;-&quot;??_);_(@_)"/>
    <numFmt numFmtId="170" formatCode="###,###"/>
  </numFmts>
  <fonts count="7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sz val="11"/>
      <color theme="0"/>
      <name val="Calibri"/>
      <family val="2"/>
      <scheme val="minor"/>
    </font>
    <font>
      <b/>
      <sz val="12"/>
      <color theme="1"/>
      <name val="Calibri"/>
      <family val="2"/>
      <scheme val="minor"/>
    </font>
    <font>
      <b/>
      <sz val="11"/>
      <color rgb="FFFFFFFF"/>
      <name val="Calibri"/>
      <family val="2"/>
    </font>
    <font>
      <b/>
      <sz val="14"/>
      <color theme="0"/>
      <name val="Calibri"/>
      <family val="2"/>
      <scheme val="minor"/>
    </font>
    <font>
      <b/>
      <sz val="12"/>
      <name val="Calibri"/>
      <family val="2"/>
      <scheme val="minor"/>
    </font>
    <font>
      <sz val="12"/>
      <color theme="1"/>
      <name val="Calibri"/>
      <family val="2"/>
      <scheme val="minor"/>
    </font>
    <font>
      <sz val="14"/>
      <color theme="1"/>
      <name val="Calibri"/>
      <family val="2"/>
      <scheme val="minor"/>
    </font>
    <font>
      <b/>
      <sz val="11"/>
      <color theme="0"/>
      <name val="Calibri"/>
      <family val="2"/>
      <scheme val="minor"/>
    </font>
    <font>
      <b/>
      <sz val="16"/>
      <color rgb="FFFFFFFF"/>
      <name val="Californian FB"/>
      <family val="1"/>
    </font>
    <font>
      <u/>
      <sz val="11"/>
      <color theme="10"/>
      <name val="Calibri"/>
      <family val="2"/>
      <scheme val="minor"/>
    </font>
    <font>
      <b/>
      <sz val="12"/>
      <color rgb="FFFF0000"/>
      <name val="Calibri"/>
      <family val="2"/>
      <scheme val="minor"/>
    </font>
    <font>
      <b/>
      <sz val="11"/>
      <color theme="0"/>
      <name val="Calibri"/>
      <family val="2"/>
    </font>
    <font>
      <b/>
      <vertAlign val="superscript"/>
      <sz val="11"/>
      <color theme="0"/>
      <name val="Calibri"/>
      <family val="2"/>
    </font>
    <font>
      <sz val="12"/>
      <color theme="0"/>
      <name val="Calibri"/>
      <family val="2"/>
      <scheme val="minor"/>
    </font>
    <font>
      <b/>
      <sz val="12"/>
      <color theme="0"/>
      <name val="Calibri"/>
      <family val="2"/>
      <scheme val="minor"/>
    </font>
    <font>
      <sz val="11"/>
      <name val="Calibri"/>
      <family val="2"/>
    </font>
    <font>
      <b/>
      <sz val="11"/>
      <color theme="1"/>
      <name val="Californian FB"/>
      <family val="1"/>
    </font>
    <font>
      <b/>
      <sz val="24"/>
      <color theme="0"/>
      <name val="Calibri"/>
      <family val="2"/>
      <scheme val="minor"/>
    </font>
    <font>
      <b/>
      <sz val="20"/>
      <color rgb="FFFFFFFF"/>
      <name val="Calibri"/>
      <family val="2"/>
    </font>
    <font>
      <sz val="11"/>
      <color theme="1"/>
      <name val="Calibri"/>
      <family val="2"/>
    </font>
    <font>
      <b/>
      <sz val="11"/>
      <color rgb="FFFFFFFF"/>
      <name val="Californian FB"/>
      <family val="1"/>
    </font>
    <font>
      <b/>
      <sz val="11"/>
      <color theme="0"/>
      <name val="Californian FB"/>
      <family val="1"/>
    </font>
    <font>
      <sz val="11"/>
      <name val="Calibri"/>
      <family val="2"/>
      <scheme val="minor"/>
    </font>
    <font>
      <b/>
      <sz val="11"/>
      <name val="Calibri"/>
      <family val="2"/>
      <scheme val="minor"/>
    </font>
    <font>
      <b/>
      <sz val="11"/>
      <name val="Californian FB"/>
      <family val="1"/>
    </font>
    <font>
      <b/>
      <u/>
      <sz val="12"/>
      <color rgb="FF0070C0"/>
      <name val="Calibri"/>
      <family val="2"/>
      <scheme val="minor"/>
    </font>
    <font>
      <b/>
      <u/>
      <sz val="11"/>
      <color rgb="FF0070C0"/>
      <name val="Calibri"/>
      <family val="2"/>
      <scheme val="minor"/>
    </font>
    <font>
      <sz val="6"/>
      <color theme="1"/>
      <name val="Calibri"/>
      <family val="2"/>
      <scheme val="minor"/>
    </font>
    <font>
      <sz val="6"/>
      <name val="Calibri"/>
      <family val="2"/>
      <scheme val="minor"/>
    </font>
    <font>
      <b/>
      <sz val="12"/>
      <color theme="0"/>
      <name val="Californian FB"/>
      <family val="1"/>
    </font>
    <font>
      <b/>
      <sz val="14"/>
      <color rgb="FFFFFFFF"/>
      <name val="Calibri"/>
      <family val="2"/>
    </font>
    <font>
      <b/>
      <sz val="10"/>
      <color theme="0"/>
      <name val="Calibri"/>
      <family val="2"/>
    </font>
    <font>
      <b/>
      <sz val="10"/>
      <color theme="0"/>
      <name val="Calibri"/>
      <family val="2"/>
      <scheme val="minor"/>
    </font>
    <font>
      <b/>
      <sz val="18"/>
      <color theme="0"/>
      <name val="Calibri"/>
      <family val="2"/>
      <scheme val="minor"/>
    </font>
    <font>
      <b/>
      <u/>
      <sz val="11"/>
      <color theme="10"/>
      <name val="Calibri"/>
      <family val="2"/>
      <scheme val="minor"/>
    </font>
    <font>
      <b/>
      <u/>
      <sz val="12"/>
      <color theme="10"/>
      <name val="Calibri"/>
      <family val="2"/>
      <scheme val="minor"/>
    </font>
    <font>
      <sz val="8"/>
      <name val="Calibri"/>
      <family val="2"/>
      <scheme val="minor"/>
    </font>
    <font>
      <sz val="12"/>
      <color theme="1"/>
      <name val="Calibri"/>
      <family val="2"/>
    </font>
    <font>
      <b/>
      <i/>
      <sz val="18"/>
      <color theme="1"/>
      <name val="Calibri"/>
      <family val="2"/>
    </font>
    <font>
      <sz val="10"/>
      <name val="Arial"/>
      <family val="2"/>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theme="0" tint="-0.499984740745262"/>
      <name val="Calibri"/>
      <family val="2"/>
      <scheme val="minor"/>
    </font>
    <font>
      <sz val="8"/>
      <color theme="4" tint="-0.249977111117893"/>
      <name val="Calibri"/>
      <family val="2"/>
      <scheme val="minor"/>
    </font>
    <font>
      <b/>
      <sz val="20"/>
      <color theme="1"/>
      <name val="Calibri"/>
      <family val="2"/>
      <scheme val="minor"/>
    </font>
    <font>
      <b/>
      <sz val="8"/>
      <color theme="0"/>
      <name val="Calibri"/>
      <family val="2"/>
      <scheme val="minor"/>
    </font>
    <font>
      <b/>
      <i/>
      <sz val="10"/>
      <color theme="1"/>
      <name val="Calibri"/>
      <family val="2"/>
      <scheme val="minor"/>
    </font>
    <font>
      <b/>
      <i/>
      <u/>
      <sz val="10"/>
      <color theme="1"/>
      <name val="Calibri"/>
      <family val="2"/>
      <scheme val="minor"/>
    </font>
    <font>
      <sz val="10"/>
      <color theme="1"/>
      <name val="Calibri"/>
      <family val="2"/>
    </font>
    <font>
      <b/>
      <sz val="10"/>
      <color theme="1"/>
      <name val="Calibri"/>
      <family val="2"/>
    </font>
    <font>
      <b/>
      <sz val="10"/>
      <color rgb="FF000000"/>
      <name val="Calibri"/>
      <family val="2"/>
    </font>
    <font>
      <sz val="10"/>
      <color rgb="FF000000"/>
      <name val="Calibri"/>
      <family val="2"/>
    </font>
    <font>
      <b/>
      <sz val="12"/>
      <color theme="4" tint="-0.249977111117893"/>
      <name val="Calibri"/>
      <family val="2"/>
      <scheme val="minor"/>
    </font>
    <font>
      <b/>
      <sz val="10"/>
      <color theme="4" tint="-0.249977111117893"/>
      <name val="Calibri"/>
      <family val="2"/>
      <scheme val="minor"/>
    </font>
    <font>
      <sz val="9"/>
      <color indexed="81"/>
      <name val="Tahoma"/>
      <family val="2"/>
    </font>
    <font>
      <b/>
      <sz val="9"/>
      <color indexed="81"/>
      <name val="Tahoma"/>
      <family val="2"/>
    </font>
    <font>
      <b/>
      <u/>
      <sz val="10"/>
      <color rgb="FFFF0000"/>
      <name val="Calibri"/>
      <family val="2"/>
      <scheme val="minor"/>
    </font>
    <font>
      <b/>
      <sz val="10"/>
      <color rgb="FFFF0000"/>
      <name val="Calibri"/>
      <family val="2"/>
      <scheme val="minor"/>
    </font>
    <font>
      <b/>
      <i/>
      <sz val="10"/>
      <color theme="0"/>
      <name val="Calibri"/>
      <family val="2"/>
      <scheme val="minor"/>
    </font>
    <font>
      <b/>
      <i/>
      <sz val="10"/>
      <name val="Calibri"/>
      <family val="2"/>
      <scheme val="minor"/>
    </font>
    <font>
      <b/>
      <i/>
      <sz val="12"/>
      <color theme="1"/>
      <name val="Calibri"/>
      <family val="2"/>
    </font>
    <font>
      <b/>
      <i/>
      <sz val="10"/>
      <color theme="0" tint="-0.499984740745262"/>
      <name val="Calibri"/>
      <family val="2"/>
      <scheme val="minor"/>
    </font>
    <font>
      <b/>
      <u/>
      <sz val="16"/>
      <color theme="4" tint="-0.249977111117893"/>
      <name val="Calibri"/>
      <family val="2"/>
      <scheme val="minor"/>
    </font>
    <font>
      <u/>
      <sz val="10"/>
      <color theme="1"/>
      <name val="Calibri"/>
      <family val="2"/>
      <scheme val="minor"/>
    </font>
    <font>
      <b/>
      <i/>
      <sz val="10"/>
      <color rgb="FFFF0000"/>
      <name val="Calibri"/>
      <family val="2"/>
      <scheme val="minor"/>
    </font>
    <font>
      <b/>
      <sz val="10"/>
      <color theme="9" tint="-0.249977111117893"/>
      <name val="Californian FB"/>
      <family val="1"/>
    </font>
    <font>
      <sz val="16"/>
      <color theme="1"/>
      <name val="Calibri"/>
      <family val="2"/>
      <scheme val="minor"/>
    </font>
    <font>
      <sz val="16"/>
      <color theme="0"/>
      <name val="Calibri"/>
      <family val="2"/>
      <scheme val="minor"/>
    </font>
  </fonts>
  <fills count="25">
    <fill>
      <patternFill patternType="none"/>
    </fill>
    <fill>
      <patternFill patternType="gray125"/>
    </fill>
    <fill>
      <patternFill patternType="solid">
        <fgColor rgb="FF365F91"/>
        <bgColor indexed="64"/>
      </patternFill>
    </fill>
    <fill>
      <patternFill patternType="solid">
        <fgColor rgb="FF376091"/>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indexed="65"/>
        <bgColor auto="1"/>
      </patternFill>
    </fill>
    <fill>
      <patternFill patternType="lightGray"/>
    </fill>
    <fill>
      <patternFill patternType="mediumGray"/>
    </fill>
    <fill>
      <patternFill patternType="mediumGray">
        <fgColor rgb="FF376091"/>
        <bgColor rgb="FF002060"/>
      </patternFill>
    </fill>
    <fill>
      <patternFill patternType="solid">
        <fgColor rgb="FFFF0000"/>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4F81BD"/>
        <bgColor indexed="64"/>
      </patternFill>
    </fill>
    <fill>
      <patternFill patternType="solid">
        <fgColor rgb="FFDBE5F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rgb="FF4F81BD"/>
      </left>
      <right style="medium">
        <color rgb="FF4F81BD"/>
      </right>
      <top style="medium">
        <color rgb="FF4F81BD"/>
      </top>
      <bottom style="medium">
        <color rgb="FF4F81BD"/>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4" fontId="1" fillId="0" borderId="0" applyFont="0" applyFill="0" applyBorder="0" applyAlignment="0" applyProtection="0"/>
    <xf numFmtId="0" fontId="1" fillId="0" borderId="0"/>
    <xf numFmtId="0" fontId="9" fillId="0" borderId="0"/>
    <xf numFmtId="0" fontId="43" fillId="0" borderId="0"/>
    <xf numFmtId="43" fontId="1" fillId="0" borderId="0" applyFont="0" applyFill="0" applyBorder="0" applyAlignment="0" applyProtection="0"/>
    <xf numFmtId="0" fontId="1" fillId="0" borderId="0"/>
    <xf numFmtId="0" fontId="43" fillId="0" borderId="0"/>
    <xf numFmtId="0" fontId="1" fillId="0" borderId="0"/>
    <xf numFmtId="43" fontId="9" fillId="0" borderId="0" applyFont="0" applyFill="0" applyBorder="0" applyAlignment="0" applyProtection="0"/>
  </cellStyleXfs>
  <cellXfs count="495">
    <xf numFmtId="0" fontId="0" fillId="0" borderId="0" xfId="0"/>
    <xf numFmtId="44" fontId="0" fillId="0" borderId="0" xfId="2" applyFont="1"/>
    <xf numFmtId="164" fontId="0" fillId="0" borderId="0" xfId="2" applyNumberFormat="1" applyFont="1"/>
    <xf numFmtId="0" fontId="26" fillId="0" borderId="1" xfId="0" applyFont="1" applyBorder="1" applyAlignment="1">
      <alignment horizontal="left" indent="1"/>
    </xf>
    <xf numFmtId="0" fontId="9" fillId="9" borderId="0" xfId="0" applyFont="1" applyFill="1"/>
    <xf numFmtId="0" fontId="17" fillId="9" borderId="0" xfId="0" applyFont="1" applyFill="1"/>
    <xf numFmtId="165" fontId="17" fillId="9" borderId="0" xfId="1" applyNumberFormat="1" applyFont="1" applyFill="1" applyAlignment="1" applyProtection="1">
      <alignment wrapText="1"/>
    </xf>
    <xf numFmtId="44" fontId="17" fillId="9" borderId="0" xfId="2" applyFont="1" applyFill="1" applyAlignment="1" applyProtection="1">
      <alignment wrapText="1"/>
    </xf>
    <xf numFmtId="164" fontId="17" fillId="9" borderId="0" xfId="2" applyNumberFormat="1" applyFont="1" applyFill="1" applyAlignment="1" applyProtection="1">
      <alignment wrapText="1"/>
    </xf>
    <xf numFmtId="0" fontId="9" fillId="0" borderId="0" xfId="0" applyFont="1"/>
    <xf numFmtId="0" fontId="9" fillId="9" borderId="14" xfId="0" applyFont="1" applyFill="1" applyBorder="1"/>
    <xf numFmtId="165" fontId="9" fillId="9" borderId="0" xfId="1" applyNumberFormat="1" applyFont="1" applyFill="1" applyBorder="1" applyAlignment="1" applyProtection="1">
      <alignment wrapText="1"/>
    </xf>
    <xf numFmtId="44" fontId="9" fillId="9" borderId="0" xfId="2" applyFont="1" applyFill="1" applyBorder="1" applyAlignment="1" applyProtection="1">
      <alignment wrapText="1"/>
    </xf>
    <xf numFmtId="164" fontId="9" fillId="9" borderId="0" xfId="2" applyNumberFormat="1" applyFont="1" applyFill="1" applyBorder="1" applyAlignment="1" applyProtection="1">
      <alignment wrapText="1"/>
    </xf>
    <xf numFmtId="0" fontId="9" fillId="9" borderId="15" xfId="0" applyFont="1" applyFill="1" applyBorder="1"/>
    <xf numFmtId="0" fontId="10" fillId="9" borderId="0" xfId="0" applyFont="1" applyFill="1"/>
    <xf numFmtId="0" fontId="10" fillId="9" borderId="14" xfId="0" applyFont="1" applyFill="1" applyBorder="1"/>
    <xf numFmtId="0" fontId="7" fillId="3" borderId="2" xfId="0" applyFont="1" applyFill="1" applyBorder="1" applyAlignment="1">
      <alignment horizontal="center" vertical="center"/>
    </xf>
    <xf numFmtId="165" fontId="7" fillId="3" borderId="2" xfId="1" applyNumberFormat="1" applyFont="1" applyFill="1" applyBorder="1" applyAlignment="1" applyProtection="1">
      <alignment horizontal="center" vertical="center" wrapText="1"/>
    </xf>
    <xf numFmtId="164" fontId="7" fillId="3" borderId="2" xfId="2" applyNumberFormat="1" applyFont="1" applyFill="1" applyBorder="1" applyAlignment="1" applyProtection="1">
      <alignment horizontal="center" vertical="center" wrapText="1"/>
    </xf>
    <xf numFmtId="44" fontId="7" fillId="3" borderId="2" xfId="2" applyFont="1" applyFill="1" applyBorder="1" applyAlignment="1" applyProtection="1">
      <alignment horizontal="center" vertical="center" wrapText="1"/>
    </xf>
    <xf numFmtId="165" fontId="10" fillId="9" borderId="0" xfId="1" applyNumberFormat="1" applyFont="1" applyFill="1" applyBorder="1" applyAlignment="1" applyProtection="1">
      <alignment wrapText="1"/>
    </xf>
    <xf numFmtId="44" fontId="10" fillId="9" borderId="0" xfId="2" applyFont="1" applyFill="1" applyBorder="1" applyAlignment="1" applyProtection="1">
      <alignment wrapText="1"/>
    </xf>
    <xf numFmtId="164" fontId="10" fillId="9" borderId="0" xfId="2" applyNumberFormat="1" applyFont="1" applyFill="1" applyBorder="1" applyAlignment="1" applyProtection="1">
      <alignment wrapText="1"/>
    </xf>
    <xf numFmtId="0" fontId="10" fillId="9" borderId="15" xfId="0" applyFont="1" applyFill="1" applyBorder="1"/>
    <xf numFmtId="0" fontId="10" fillId="0" borderId="0" xfId="0" applyFont="1"/>
    <xf numFmtId="0" fontId="5" fillId="9" borderId="14" xfId="0" applyFont="1" applyFill="1" applyBorder="1"/>
    <xf numFmtId="0" fontId="29" fillId="0" borderId="1" xfId="4" applyFont="1" applyBorder="1" applyProtection="1"/>
    <xf numFmtId="165" fontId="5" fillId="0" borderId="1" xfId="1" applyNumberFormat="1" applyFont="1" applyBorder="1" applyAlignment="1" applyProtection="1">
      <alignment wrapText="1"/>
    </xf>
    <xf numFmtId="164" fontId="5" fillId="0" borderId="1" xfId="2" applyNumberFormat="1" applyFont="1" applyBorder="1" applyAlignment="1" applyProtection="1">
      <alignment horizontal="left" indent="2"/>
    </xf>
    <xf numFmtId="44" fontId="5" fillId="0" borderId="1" xfId="2" applyFont="1" applyBorder="1" applyAlignment="1" applyProtection="1">
      <alignment horizontal="left" indent="2"/>
    </xf>
    <xf numFmtId="164" fontId="9" fillId="9" borderId="0" xfId="2" applyNumberFormat="1" applyFont="1" applyFill="1" applyAlignment="1" applyProtection="1">
      <alignment wrapText="1"/>
    </xf>
    <xf numFmtId="0" fontId="29" fillId="5" borderId="1" xfId="4" applyFont="1" applyFill="1" applyBorder="1" applyProtection="1"/>
    <xf numFmtId="165" fontId="5" fillId="5" borderId="1" xfId="1" applyNumberFormat="1" applyFont="1" applyFill="1" applyBorder="1" applyAlignment="1" applyProtection="1">
      <alignment wrapText="1"/>
    </xf>
    <xf numFmtId="164" fontId="5" fillId="5" borderId="1" xfId="2" applyNumberFormat="1" applyFont="1" applyFill="1" applyBorder="1" applyAlignment="1" applyProtection="1">
      <alignment horizontal="left" indent="2"/>
    </xf>
    <xf numFmtId="44" fontId="5" fillId="5" borderId="1" xfId="2" applyFont="1" applyFill="1" applyBorder="1" applyAlignment="1" applyProtection="1">
      <alignment horizontal="left" indent="2"/>
    </xf>
    <xf numFmtId="165" fontId="17" fillId="0" borderId="0" xfId="1" applyNumberFormat="1" applyFont="1" applyBorder="1" applyAlignment="1" applyProtection="1">
      <alignment wrapText="1"/>
    </xf>
    <xf numFmtId="44" fontId="17" fillId="0" borderId="0" xfId="2" applyFont="1" applyBorder="1" applyAlignment="1" applyProtection="1">
      <alignment wrapText="1"/>
    </xf>
    <xf numFmtId="164" fontId="17" fillId="9" borderId="0" xfId="2" applyNumberFormat="1" applyFont="1" applyFill="1" applyBorder="1" applyAlignment="1" applyProtection="1">
      <alignment wrapText="1"/>
    </xf>
    <xf numFmtId="165" fontId="7" fillId="3" borderId="1" xfId="1" applyNumberFormat="1" applyFont="1" applyFill="1" applyBorder="1" applyAlignment="1" applyProtection="1">
      <alignment horizontal="center" vertical="center" wrapText="1"/>
    </xf>
    <xf numFmtId="44" fontId="7" fillId="3" borderId="1" xfId="2" applyFont="1" applyFill="1" applyBorder="1" applyAlignment="1" applyProtection="1">
      <alignment horizontal="center" vertical="center" wrapText="1"/>
    </xf>
    <xf numFmtId="164" fontId="7" fillId="3" borderId="1" xfId="2" applyNumberFormat="1" applyFont="1" applyFill="1" applyBorder="1" applyAlignment="1" applyProtection="1">
      <alignment horizontal="center" vertical="center" wrapText="1"/>
    </xf>
    <xf numFmtId="0" fontId="29" fillId="9" borderId="1" xfId="4" applyFont="1" applyFill="1" applyBorder="1" applyAlignment="1" applyProtection="1">
      <alignment horizontal="left" indent="2"/>
    </xf>
    <xf numFmtId="165" fontId="5" fillId="0" borderId="1" xfId="1" applyNumberFormat="1" applyFont="1" applyBorder="1" applyAlignment="1" applyProtection="1">
      <alignment horizontal="left" indent="2"/>
    </xf>
    <xf numFmtId="165" fontId="9" fillId="0" borderId="1" xfId="1" applyNumberFormat="1" applyFont="1" applyBorder="1" applyAlignment="1" applyProtection="1">
      <alignment wrapText="1"/>
    </xf>
    <xf numFmtId="44" fontId="9" fillId="0" borderId="1" xfId="2" applyFont="1" applyBorder="1" applyAlignment="1" applyProtection="1">
      <alignment horizontal="left" indent="2"/>
    </xf>
    <xf numFmtId="164" fontId="9" fillId="0" borderId="1" xfId="2" applyNumberFormat="1" applyFont="1" applyBorder="1" applyAlignment="1" applyProtection="1">
      <alignment horizontal="left" indent="2"/>
    </xf>
    <xf numFmtId="0" fontId="29" fillId="5" borderId="1" xfId="4" applyFont="1" applyFill="1" applyBorder="1" applyAlignment="1" applyProtection="1">
      <alignment horizontal="left" indent="2"/>
    </xf>
    <xf numFmtId="165" fontId="5" fillId="5" borderId="1" xfId="1" applyNumberFormat="1" applyFont="1" applyFill="1" applyBorder="1" applyAlignment="1" applyProtection="1">
      <alignment horizontal="left" indent="2"/>
    </xf>
    <xf numFmtId="165" fontId="9" fillId="5" borderId="1" xfId="1" applyNumberFormat="1" applyFont="1" applyFill="1" applyBorder="1" applyAlignment="1" applyProtection="1">
      <alignment wrapText="1"/>
    </xf>
    <xf numFmtId="44" fontId="9" fillId="5" borderId="1" xfId="2" applyFont="1" applyFill="1" applyBorder="1" applyAlignment="1" applyProtection="1">
      <alignment horizontal="left" indent="2"/>
    </xf>
    <xf numFmtId="164" fontId="9" fillId="5" borderId="1" xfId="2" applyNumberFormat="1" applyFont="1" applyFill="1" applyBorder="1" applyAlignment="1" applyProtection="1">
      <alignment horizontal="left" indent="2"/>
    </xf>
    <xf numFmtId="164" fontId="5" fillId="0" borderId="1" xfId="2" applyNumberFormat="1" applyFont="1" applyFill="1" applyBorder="1" applyAlignment="1" applyProtection="1">
      <alignment horizontal="left" indent="2"/>
    </xf>
    <xf numFmtId="165" fontId="8" fillId="0" borderId="1" xfId="0" applyNumberFormat="1" applyFont="1" applyBorder="1" applyAlignment="1">
      <alignment horizontal="left" vertical="center" indent="1"/>
    </xf>
    <xf numFmtId="165" fontId="8" fillId="0" borderId="1" xfId="1" applyNumberFormat="1" applyFont="1" applyFill="1" applyBorder="1" applyAlignment="1" applyProtection="1">
      <alignment horizontal="left" wrapText="1" indent="5"/>
    </xf>
    <xf numFmtId="165" fontId="8" fillId="5" borderId="1" xfId="0" applyNumberFormat="1" applyFont="1" applyFill="1" applyBorder="1" applyAlignment="1">
      <alignment horizontal="left" vertical="center" indent="1"/>
    </xf>
    <xf numFmtId="165" fontId="8" fillId="5" borderId="1" xfId="1" applyNumberFormat="1" applyFont="1" applyFill="1" applyBorder="1" applyAlignment="1" applyProtection="1">
      <alignment horizontal="left" wrapText="1" indent="5"/>
    </xf>
    <xf numFmtId="0" fontId="29" fillId="0" borderId="1" xfId="4" applyFont="1" applyBorder="1" applyAlignment="1" applyProtection="1">
      <alignment horizontal="left" indent="2"/>
    </xf>
    <xf numFmtId="0" fontId="9" fillId="9" borderId="16" xfId="0" applyFont="1" applyFill="1" applyBorder="1"/>
    <xf numFmtId="0" fontId="9" fillId="9" borderId="17" xfId="0" applyFont="1" applyFill="1" applyBorder="1"/>
    <xf numFmtId="165" fontId="9" fillId="9" borderId="17" xfId="1" applyNumberFormat="1" applyFont="1" applyFill="1" applyBorder="1" applyAlignment="1" applyProtection="1">
      <alignment wrapText="1"/>
    </xf>
    <xf numFmtId="44" fontId="9" fillId="9" borderId="17" xfId="2" applyFont="1" applyFill="1" applyBorder="1" applyAlignment="1" applyProtection="1">
      <alignment wrapText="1"/>
    </xf>
    <xf numFmtId="164" fontId="9" fillId="9" borderId="17" xfId="2" applyNumberFormat="1" applyFont="1" applyFill="1" applyBorder="1" applyAlignment="1" applyProtection="1">
      <alignment wrapText="1"/>
    </xf>
    <xf numFmtId="0" fontId="9" fillId="9" borderId="18" xfId="0" applyFont="1" applyFill="1" applyBorder="1"/>
    <xf numFmtId="165" fontId="9" fillId="9" borderId="0" xfId="1" applyNumberFormat="1" applyFont="1" applyFill="1" applyAlignment="1" applyProtection="1">
      <alignment wrapText="1"/>
    </xf>
    <xf numFmtId="44" fontId="9" fillId="9" borderId="0" xfId="2" applyFont="1" applyFill="1" applyAlignment="1" applyProtection="1">
      <alignment wrapText="1"/>
    </xf>
    <xf numFmtId="165" fontId="9" fillId="0" borderId="0" xfId="1" applyNumberFormat="1" applyFont="1" applyAlignment="1" applyProtection="1">
      <alignment wrapText="1"/>
    </xf>
    <xf numFmtId="44" fontId="9" fillId="0" borderId="0" xfId="2" applyFont="1" applyAlignment="1" applyProtection="1">
      <alignment wrapText="1"/>
    </xf>
    <xf numFmtId="164" fontId="9" fillId="0" borderId="0" xfId="2" applyNumberFormat="1" applyFont="1" applyAlignment="1" applyProtection="1">
      <alignment wrapText="1"/>
    </xf>
    <xf numFmtId="0" fontId="31" fillId="0" borderId="0" xfId="0" applyFont="1" applyAlignment="1" applyProtection="1">
      <alignment horizontal="center"/>
      <protection locked="0"/>
    </xf>
    <xf numFmtId="0" fontId="0" fillId="0" borderId="0" xfId="0" applyProtection="1">
      <protection locked="0"/>
    </xf>
    <xf numFmtId="44" fontId="6" fillId="2" borderId="1" xfId="2" applyFont="1" applyFill="1" applyBorder="1" applyAlignment="1" applyProtection="1">
      <alignment horizontal="center" vertical="center" wrapText="1"/>
      <protection locked="0"/>
    </xf>
    <xf numFmtId="44" fontId="6" fillId="2" borderId="9" xfId="2"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23" fillId="10" borderId="1" xfId="0" applyFont="1" applyFill="1" applyBorder="1" applyAlignment="1" applyProtection="1">
      <alignment horizontal="left" vertical="center" wrapText="1" indent="1"/>
      <protection locked="0"/>
    </xf>
    <xf numFmtId="44" fontId="23" fillId="10" borderId="1" xfId="2" applyFont="1" applyFill="1" applyBorder="1" applyAlignment="1" applyProtection="1">
      <alignment horizontal="center" vertical="center" wrapText="1"/>
      <protection locked="0"/>
    </xf>
    <xf numFmtId="44" fontId="20" fillId="10" borderId="1" xfId="2" applyFont="1" applyFill="1" applyBorder="1" applyAlignment="1" applyProtection="1">
      <alignment horizontal="center" vertical="center" wrapText="1"/>
      <protection locked="0"/>
    </xf>
    <xf numFmtId="49" fontId="23" fillId="10" borderId="1" xfId="2" applyNumberFormat="1" applyFont="1" applyFill="1" applyBorder="1" applyAlignment="1" applyProtection="1">
      <alignment horizontal="left" vertical="center" wrapText="1" indent="1"/>
      <protection locked="0"/>
    </xf>
    <xf numFmtId="0" fontId="23" fillId="0" borderId="1" xfId="0" applyFont="1" applyBorder="1" applyAlignment="1" applyProtection="1">
      <alignment horizontal="center" vertical="center" wrapText="1"/>
      <protection locked="0"/>
    </xf>
    <xf numFmtId="0" fontId="0" fillId="10" borderId="1" xfId="0" applyFill="1" applyBorder="1" applyAlignment="1" applyProtection="1">
      <alignment horizontal="left" indent="1"/>
      <protection locked="0"/>
    </xf>
    <xf numFmtId="44" fontId="0" fillId="10" borderId="1" xfId="2" applyFont="1" applyFill="1" applyBorder="1" applyProtection="1">
      <protection locked="0"/>
    </xf>
    <xf numFmtId="44" fontId="20" fillId="10" borderId="1" xfId="2" applyFont="1" applyFill="1" applyBorder="1" applyProtection="1">
      <protection locked="0"/>
    </xf>
    <xf numFmtId="0" fontId="15" fillId="4" borderId="6" xfId="0" applyFont="1" applyFill="1" applyBorder="1" applyAlignment="1" applyProtection="1">
      <alignment vertical="center" wrapText="1"/>
      <protection locked="0"/>
    </xf>
    <xf numFmtId="44" fontId="15" fillId="4" borderId="1" xfId="2" applyFont="1" applyFill="1" applyBorder="1" applyAlignment="1" applyProtection="1">
      <alignment horizontal="center" vertical="center" wrapText="1"/>
      <protection locked="0"/>
    </xf>
    <xf numFmtId="44" fontId="25" fillId="4" borderId="1" xfId="2" applyFont="1" applyFill="1" applyBorder="1" applyAlignment="1" applyProtection="1">
      <alignment horizontal="center" vertical="center" wrapText="1"/>
      <protection locked="0"/>
    </xf>
    <xf numFmtId="49" fontId="15" fillId="4" borderId="1" xfId="2" applyNumberFormat="1" applyFont="1" applyFill="1" applyBorder="1" applyAlignment="1" applyProtection="1">
      <alignment horizontal="left" vertical="center" wrapText="1" indent="1"/>
      <protection locked="0"/>
    </xf>
    <xf numFmtId="0" fontId="0" fillId="0" borderId="0" xfId="0" applyAlignment="1" applyProtection="1">
      <alignment horizontal="center"/>
      <protection locked="0"/>
    </xf>
    <xf numFmtId="44" fontId="0" fillId="0" borderId="0" xfId="2" applyFont="1" applyProtection="1">
      <protection locked="0"/>
    </xf>
    <xf numFmtId="49" fontId="0" fillId="0" borderId="0" xfId="0" applyNumberFormat="1" applyAlignment="1" applyProtection="1">
      <alignment horizontal="left" wrapText="1" indent="1"/>
      <protection locked="0"/>
    </xf>
    <xf numFmtId="0" fontId="2" fillId="0" borderId="0" xfId="0" applyFont="1" applyProtection="1">
      <protection locked="0"/>
    </xf>
    <xf numFmtId="0" fontId="23" fillId="0" borderId="1" xfId="0" applyFont="1" applyBorder="1" applyAlignment="1" applyProtection="1">
      <alignment horizontal="left" vertical="center" wrapText="1" indent="1"/>
      <protection locked="0"/>
    </xf>
    <xf numFmtId="166" fontId="20" fillId="11" borderId="1" xfId="0" applyNumberFormat="1" applyFont="1" applyFill="1" applyBorder="1" applyAlignment="1" applyProtection="1">
      <alignment horizontal="center" vertical="center" wrapText="1"/>
      <protection locked="0"/>
    </xf>
    <xf numFmtId="164" fontId="23" fillId="0" borderId="1" xfId="2" applyNumberFormat="1" applyFont="1" applyBorder="1" applyAlignment="1" applyProtection="1">
      <alignment horizontal="center" vertical="center" wrapText="1"/>
      <protection locked="0"/>
    </xf>
    <xf numFmtId="164" fontId="23" fillId="0" borderId="1" xfId="2" applyNumberFormat="1" applyFont="1" applyBorder="1" applyAlignment="1" applyProtection="1">
      <alignment horizontal="left" vertical="center" wrapText="1"/>
      <protection locked="0"/>
    </xf>
    <xf numFmtId="49" fontId="23" fillId="0" borderId="1" xfId="2" applyNumberFormat="1" applyFont="1" applyBorder="1" applyAlignment="1" applyProtection="1">
      <alignment horizontal="left" vertical="center" wrapText="1" indent="1"/>
      <protection locked="0"/>
    </xf>
    <xf numFmtId="164" fontId="15" fillId="4" borderId="1" xfId="2" applyNumberFormat="1" applyFont="1" applyFill="1" applyBorder="1" applyAlignment="1" applyProtection="1">
      <alignment horizontal="center" vertical="center" wrapText="1"/>
      <protection locked="0"/>
    </xf>
    <xf numFmtId="166" fontId="20" fillId="0" borderId="0" xfId="0" applyNumberFormat="1" applyFont="1" applyAlignment="1" applyProtection="1">
      <alignment horizontal="center"/>
      <protection locked="0"/>
    </xf>
    <xf numFmtId="0" fontId="0" fillId="0" borderId="0" xfId="0" applyAlignment="1" applyProtection="1">
      <alignment horizontal="left" indent="1"/>
      <protection locked="0"/>
    </xf>
    <xf numFmtId="0" fontId="23" fillId="0" borderId="1" xfId="0" applyFont="1" applyBorder="1" applyAlignment="1" applyProtection="1">
      <alignment horizontal="left" vertical="center" indent="1"/>
      <protection locked="0"/>
    </xf>
    <xf numFmtId="0" fontId="23" fillId="0" borderId="1" xfId="2" applyNumberFormat="1" applyFont="1" applyBorder="1" applyAlignment="1" applyProtection="1">
      <alignment horizontal="center" vertical="center" wrapText="1"/>
      <protection locked="0"/>
    </xf>
    <xf numFmtId="164" fontId="6" fillId="2" borderId="1" xfId="2" applyNumberFormat="1" applyFont="1" applyFill="1" applyBorder="1" applyAlignment="1" applyProtection="1">
      <alignment horizontal="center" vertical="center" wrapText="1"/>
      <protection locked="0"/>
    </xf>
    <xf numFmtId="0" fontId="3" fillId="10" borderId="1" xfId="0" applyFont="1" applyFill="1" applyBorder="1" applyAlignment="1" applyProtection="1">
      <alignment horizontal="left" vertical="center" wrapText="1" indent="1"/>
      <protection locked="0"/>
    </xf>
    <xf numFmtId="0" fontId="23" fillId="10" borderId="1" xfId="0" applyFont="1" applyFill="1" applyBorder="1" applyAlignment="1" applyProtection="1">
      <alignment horizontal="center" vertical="center" wrapText="1"/>
      <protection locked="0"/>
    </xf>
    <xf numFmtId="165" fontId="23" fillId="10" borderId="1" xfId="1" applyNumberFormat="1" applyFont="1" applyFill="1" applyBorder="1" applyAlignment="1" applyProtection="1">
      <alignment horizontal="center" vertical="center" wrapText="1"/>
      <protection locked="0"/>
    </xf>
    <xf numFmtId="164" fontId="15" fillId="12" borderId="1" xfId="2" applyNumberFormat="1" applyFont="1" applyFill="1" applyBorder="1" applyAlignment="1" applyProtection="1">
      <alignment horizontal="center" vertical="center" wrapText="1"/>
      <protection locked="0"/>
    </xf>
    <xf numFmtId="0" fontId="0" fillId="10" borderId="1" xfId="0" applyFill="1" applyBorder="1" applyAlignment="1" applyProtection="1">
      <alignment horizontal="center"/>
      <protection locked="0"/>
    </xf>
    <xf numFmtId="0" fontId="19" fillId="0" borderId="1" xfId="0" applyFont="1" applyBorder="1" applyAlignment="1" applyProtection="1">
      <alignment horizontal="center" vertical="center" wrapText="1"/>
      <protection locked="0"/>
    </xf>
    <xf numFmtId="0" fontId="0" fillId="10" borderId="1" xfId="0" applyFill="1" applyBorder="1" applyAlignment="1" applyProtection="1">
      <alignment horizontal="left" wrapText="1" indent="1"/>
      <protection locked="0"/>
    </xf>
    <xf numFmtId="165" fontId="15" fillId="4" borderId="1" xfId="1" applyNumberFormat="1"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164" fontId="0" fillId="0" borderId="0" xfId="2" applyNumberFormat="1" applyFont="1" applyProtection="1">
      <protection locked="0"/>
    </xf>
    <xf numFmtId="44" fontId="6" fillId="3" borderId="1" xfId="2" applyFont="1" applyFill="1" applyBorder="1" applyAlignment="1" applyProtection="1">
      <alignment horizontal="center" vertical="center" wrapText="1"/>
      <protection locked="0"/>
    </xf>
    <xf numFmtId="165" fontId="23" fillId="0" borderId="1" xfId="1" applyNumberFormat="1" applyFont="1" applyBorder="1" applyAlignment="1" applyProtection="1">
      <alignment horizontal="center" vertical="center" wrapText="1"/>
      <protection locked="0"/>
    </xf>
    <xf numFmtId="0" fontId="0" fillId="0" borderId="1" xfId="0" applyBorder="1" applyAlignment="1" applyProtection="1">
      <alignment horizontal="left" indent="1"/>
      <protection locked="0"/>
    </xf>
    <xf numFmtId="165" fontId="0" fillId="0" borderId="1" xfId="1" applyNumberFormat="1" applyFont="1" applyBorder="1" applyAlignment="1" applyProtection="1">
      <alignment horizontal="center"/>
      <protection locked="0"/>
    </xf>
    <xf numFmtId="0" fontId="0" fillId="9" borderId="0" xfId="0" applyFill="1" applyAlignment="1" applyProtection="1">
      <alignment horizontal="center"/>
      <protection locked="0"/>
    </xf>
    <xf numFmtId="0" fontId="0" fillId="9" borderId="0" xfId="0" applyFill="1" applyProtection="1">
      <protection locked="0"/>
    </xf>
    <xf numFmtId="166" fontId="20" fillId="9" borderId="0" xfId="0" applyNumberFormat="1" applyFont="1" applyFill="1" applyAlignment="1" applyProtection="1">
      <alignment horizontal="center"/>
      <protection locked="0"/>
    </xf>
    <xf numFmtId="165" fontId="0" fillId="9" borderId="0" xfId="1" applyNumberFormat="1" applyFont="1" applyFill="1" applyAlignment="1" applyProtection="1">
      <alignment horizontal="center"/>
      <protection locked="0"/>
    </xf>
    <xf numFmtId="0" fontId="0" fillId="9" borderId="0" xfId="1" applyNumberFormat="1" applyFont="1" applyFill="1" applyAlignment="1" applyProtection="1">
      <alignment horizontal="center"/>
      <protection locked="0"/>
    </xf>
    <xf numFmtId="44" fontId="0" fillId="9" borderId="0" xfId="2" applyFont="1" applyFill="1" applyProtection="1">
      <protection locked="0"/>
    </xf>
    <xf numFmtId="0" fontId="6" fillId="2" borderId="8" xfId="0" applyFont="1" applyFill="1" applyBorder="1" applyAlignment="1" applyProtection="1">
      <alignment horizontal="center" vertical="center" wrapText="1"/>
      <protection locked="0"/>
    </xf>
    <xf numFmtId="0" fontId="6" fillId="2" borderId="1" xfId="1" applyNumberFormat="1" applyFont="1" applyFill="1" applyBorder="1" applyAlignment="1" applyProtection="1">
      <alignment horizontal="center" vertical="center" wrapText="1"/>
      <protection locked="0"/>
    </xf>
    <xf numFmtId="0" fontId="23" fillId="0" borderId="1" xfId="1" applyNumberFormat="1" applyFont="1" applyBorder="1" applyAlignment="1" applyProtection="1">
      <alignment horizontal="center" vertical="center" wrapText="1"/>
      <protection locked="0"/>
    </xf>
    <xf numFmtId="0" fontId="0" fillId="0" borderId="1" xfId="0" applyBorder="1" applyAlignment="1" applyProtection="1">
      <alignment horizontal="left" wrapText="1" indent="1"/>
      <protection locked="0"/>
    </xf>
    <xf numFmtId="165" fontId="0" fillId="0" borderId="1" xfId="1" applyNumberFormat="1" applyFont="1" applyBorder="1" applyProtection="1">
      <protection locked="0"/>
    </xf>
    <xf numFmtId="0" fontId="0" fillId="0" borderId="1" xfId="1" applyNumberFormat="1" applyFont="1" applyBorder="1" applyAlignment="1" applyProtection="1">
      <alignment horizontal="center"/>
      <protection locked="0"/>
    </xf>
    <xf numFmtId="0" fontId="15" fillId="4" borderId="8" xfId="0" applyFont="1" applyFill="1" applyBorder="1" applyAlignment="1" applyProtection="1">
      <alignment vertical="center" wrapText="1"/>
      <protection locked="0"/>
    </xf>
    <xf numFmtId="0" fontId="15" fillId="4" borderId="1" xfId="1" applyNumberFormat="1" applyFont="1" applyFill="1" applyBorder="1" applyAlignment="1" applyProtection="1">
      <alignment horizontal="center" vertical="center" wrapText="1"/>
      <protection locked="0"/>
    </xf>
    <xf numFmtId="165" fontId="0" fillId="0" borderId="0" xfId="1" applyNumberFormat="1" applyFont="1" applyAlignment="1" applyProtection="1">
      <alignment horizontal="center"/>
      <protection locked="0"/>
    </xf>
    <xf numFmtId="0" fontId="0" fillId="0" borderId="0" xfId="1" applyNumberFormat="1" applyFont="1" applyAlignment="1" applyProtection="1">
      <alignment horizontal="center"/>
      <protection locked="0"/>
    </xf>
    <xf numFmtId="44" fontId="23" fillId="11" borderId="1" xfId="2" applyFont="1" applyFill="1" applyBorder="1" applyAlignment="1" applyProtection="1">
      <alignment horizontal="center" vertical="center" wrapText="1"/>
      <protection locked="0"/>
    </xf>
    <xf numFmtId="0" fontId="0" fillId="0" borderId="1" xfId="0" applyBorder="1" applyAlignment="1" applyProtection="1">
      <alignment horizontal="center" vertical="top"/>
      <protection locked="0"/>
    </xf>
    <xf numFmtId="0" fontId="0" fillId="0" borderId="1" xfId="0" applyBorder="1" applyProtection="1">
      <protection locked="0"/>
    </xf>
    <xf numFmtId="165" fontId="6" fillId="2" borderId="1" xfId="1" applyNumberFormat="1" applyFont="1" applyFill="1" applyBorder="1" applyAlignment="1" applyProtection="1">
      <alignment horizontal="center" vertical="center" wrapText="1"/>
      <protection locked="0"/>
    </xf>
    <xf numFmtId="165" fontId="23" fillId="0" borderId="1" xfId="1" applyNumberFormat="1" applyFont="1" applyBorder="1" applyAlignment="1" applyProtection="1">
      <alignment horizontal="left" vertical="center" wrapText="1" indent="3"/>
      <protection locked="0"/>
    </xf>
    <xf numFmtId="44" fontId="23" fillId="0" borderId="1" xfId="2" applyFont="1" applyBorder="1" applyAlignment="1" applyProtection="1">
      <alignment horizontal="center" vertical="center" wrapText="1"/>
      <protection locked="0"/>
    </xf>
    <xf numFmtId="49" fontId="15" fillId="8" borderId="1" xfId="2" applyNumberFormat="1" applyFont="1" applyFill="1" applyBorder="1" applyAlignment="1" applyProtection="1">
      <alignment horizontal="left" vertical="center" wrapText="1" indent="1"/>
      <protection locked="0"/>
    </xf>
    <xf numFmtId="165" fontId="23" fillId="0" borderId="1" xfId="1" applyNumberFormat="1" applyFont="1" applyBorder="1" applyAlignment="1" applyProtection="1">
      <alignment horizontal="left" vertical="center" wrapText="1" indent="1"/>
      <protection locked="0"/>
    </xf>
    <xf numFmtId="165" fontId="0" fillId="0" borderId="0" xfId="1" applyNumberFormat="1" applyFont="1" applyProtection="1">
      <protection locked="0"/>
    </xf>
    <xf numFmtId="0" fontId="32" fillId="0" borderId="0" xfId="0" applyFont="1" applyAlignment="1" applyProtection="1">
      <alignment horizontal="center"/>
      <protection locked="0"/>
    </xf>
    <xf numFmtId="0" fontId="26" fillId="0" borderId="0" xfId="0" applyFont="1" applyProtection="1">
      <protection locked="0"/>
    </xf>
    <xf numFmtId="0" fontId="8" fillId="0" borderId="0" xfId="0" applyFont="1" applyAlignment="1" applyProtection="1">
      <alignment horizontal="center" vertical="center"/>
      <protection locked="0"/>
    </xf>
    <xf numFmtId="0" fontId="26" fillId="9" borderId="0" xfId="0" applyFont="1" applyFill="1" applyAlignment="1" applyProtection="1">
      <alignment horizontal="center"/>
      <protection locked="0"/>
    </xf>
    <xf numFmtId="0" fontId="18" fillId="3"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protection locked="0"/>
    </xf>
    <xf numFmtId="0" fontId="26" fillId="0" borderId="1" xfId="0" applyFont="1" applyBorder="1" applyAlignment="1" applyProtection="1">
      <alignment horizontal="left" indent="1"/>
      <protection locked="0"/>
    </xf>
    <xf numFmtId="0" fontId="26" fillId="9" borderId="0" xfId="0" applyFont="1" applyFill="1" applyProtection="1">
      <protection locked="0"/>
    </xf>
    <xf numFmtId="0" fontId="26" fillId="9" borderId="0" xfId="0" applyFont="1" applyFill="1" applyAlignment="1" applyProtection="1">
      <alignment horizontal="left"/>
      <protection locked="0"/>
    </xf>
    <xf numFmtId="0" fontId="28" fillId="0" borderId="1" xfId="0" applyFont="1" applyBorder="1" applyAlignment="1" applyProtection="1">
      <alignment horizontal="center"/>
      <protection locked="0"/>
    </xf>
    <xf numFmtId="0" fontId="26" fillId="8" borderId="1" xfId="0" applyFont="1" applyFill="1" applyBorder="1" applyAlignment="1" applyProtection="1">
      <alignment horizontal="left" indent="2"/>
      <protection locked="0"/>
    </xf>
    <xf numFmtId="0" fontId="26" fillId="8" borderId="1" xfId="0" applyFont="1" applyFill="1" applyBorder="1" applyAlignment="1" applyProtection="1">
      <alignment horizontal="left" indent="1"/>
      <protection locked="0"/>
    </xf>
    <xf numFmtId="0" fontId="27" fillId="8" borderId="1" xfId="0" applyFont="1" applyFill="1" applyBorder="1" applyAlignment="1" applyProtection="1">
      <alignment horizontal="center"/>
      <protection locked="0"/>
    </xf>
    <xf numFmtId="0" fontId="4" fillId="0" borderId="0" xfId="0" applyFont="1" applyProtection="1">
      <protection locked="0"/>
    </xf>
    <xf numFmtId="0" fontId="4" fillId="9" borderId="0" xfId="0" applyFont="1" applyFill="1" applyProtection="1">
      <protection locked="0"/>
    </xf>
    <xf numFmtId="0" fontId="4" fillId="9" borderId="0" xfId="0" applyFont="1" applyFill="1" applyAlignment="1" applyProtection="1">
      <alignment horizontal="left" indent="1"/>
      <protection locked="0"/>
    </xf>
    <xf numFmtId="44" fontId="4" fillId="9" borderId="0" xfId="2" applyFont="1" applyFill="1" applyProtection="1">
      <protection locked="0"/>
    </xf>
    <xf numFmtId="0" fontId="11" fillId="9" borderId="0" xfId="0" applyFont="1" applyFill="1" applyAlignment="1" applyProtection="1">
      <alignment horizontal="center"/>
      <protection locked="0"/>
    </xf>
    <xf numFmtId="0" fontId="26" fillId="0" borderId="0" xfId="0" applyFont="1" applyAlignment="1" applyProtection="1">
      <alignment horizontal="left" indent="1"/>
      <protection locked="0"/>
    </xf>
    <xf numFmtId="44" fontId="26" fillId="0" borderId="0" xfId="2" applyFont="1" applyFill="1" applyProtection="1">
      <protection locked="0"/>
    </xf>
    <xf numFmtId="0" fontId="27" fillId="0" borderId="0" xfId="0" applyFont="1" applyAlignment="1" applyProtection="1">
      <alignment horizontal="center"/>
      <protection locked="0"/>
    </xf>
    <xf numFmtId="0" fontId="32" fillId="0" borderId="0" xfId="0" applyFont="1" applyAlignment="1">
      <alignment horizontal="center"/>
    </xf>
    <xf numFmtId="0" fontId="26" fillId="0" borderId="0" xfId="0" applyFont="1"/>
    <xf numFmtId="0" fontId="26" fillId="5" borderId="1" xfId="0" applyFont="1" applyFill="1" applyBorder="1" applyAlignment="1">
      <alignment horizontal="center"/>
    </xf>
    <xf numFmtId="0" fontId="28" fillId="0" borderId="1" xfId="0" applyFont="1" applyBorder="1" applyAlignment="1">
      <alignment horizontal="center"/>
    </xf>
    <xf numFmtId="0" fontId="26" fillId="4" borderId="1" xfId="0" applyFont="1" applyFill="1" applyBorder="1" applyAlignment="1">
      <alignment horizontal="center"/>
    </xf>
    <xf numFmtId="0" fontId="18" fillId="4" borderId="2" xfId="0" applyFont="1" applyFill="1" applyBorder="1" applyAlignment="1">
      <alignment horizontal="right" indent="1"/>
    </xf>
    <xf numFmtId="165" fontId="18" fillId="4" borderId="2" xfId="1" applyNumberFormat="1" applyFont="1" applyFill="1" applyBorder="1" applyAlignment="1" applyProtection="1">
      <alignment wrapText="1"/>
    </xf>
    <xf numFmtId="164" fontId="18" fillId="4" borderId="2" xfId="2" applyNumberFormat="1" applyFont="1" applyFill="1" applyBorder="1" applyAlignment="1" applyProtection="1">
      <alignment horizontal="left" indent="2"/>
    </xf>
    <xf numFmtId="44" fontId="18" fillId="4" borderId="2" xfId="2" applyFont="1" applyFill="1" applyBorder="1" applyAlignment="1" applyProtection="1">
      <alignment horizontal="left" indent="2"/>
    </xf>
    <xf numFmtId="0" fontId="14" fillId="0" borderId="22" xfId="0" applyFont="1" applyBorder="1"/>
    <xf numFmtId="165" fontId="14" fillId="0" borderId="22" xfId="1" applyNumberFormat="1" applyFont="1" applyBorder="1" applyAlignment="1" applyProtection="1">
      <alignment wrapText="1"/>
    </xf>
    <xf numFmtId="164" fontId="14" fillId="0" borderId="22" xfId="2" applyNumberFormat="1" applyFont="1" applyBorder="1" applyAlignment="1" applyProtection="1">
      <alignment horizontal="left" indent="2"/>
    </xf>
    <xf numFmtId="44" fontId="14" fillId="0" borderId="22" xfId="2" applyFont="1" applyBorder="1" applyAlignment="1" applyProtection="1">
      <alignment horizontal="left" indent="2"/>
    </xf>
    <xf numFmtId="165" fontId="18" fillId="4" borderId="2" xfId="1" applyNumberFormat="1" applyFont="1" applyFill="1" applyBorder="1" applyAlignment="1" applyProtection="1">
      <alignment horizontal="right" indent="2"/>
    </xf>
    <xf numFmtId="164" fontId="18" fillId="4" borderId="2" xfId="2" applyNumberFormat="1" applyFont="1" applyFill="1" applyBorder="1" applyAlignment="1" applyProtection="1">
      <alignment horizontal="right" indent="2"/>
    </xf>
    <xf numFmtId="44" fontId="18" fillId="4" borderId="2" xfId="2" applyFont="1" applyFill="1" applyBorder="1" applyAlignment="1" applyProtection="1">
      <alignment horizontal="right" indent="2"/>
    </xf>
    <xf numFmtId="0" fontId="29" fillId="0" borderId="22" xfId="4" applyFont="1" applyBorder="1" applyAlignment="1" applyProtection="1">
      <alignment horizontal="left" indent="2"/>
    </xf>
    <xf numFmtId="164" fontId="17" fillId="6" borderId="22" xfId="2" applyNumberFormat="1" applyFont="1" applyFill="1" applyBorder="1" applyAlignment="1" applyProtection="1">
      <alignment horizontal="left" indent="2"/>
    </xf>
    <xf numFmtId="164" fontId="9" fillId="0" borderId="22" xfId="2" applyNumberFormat="1" applyFont="1" applyBorder="1" applyAlignment="1" applyProtection="1">
      <alignment horizontal="left" indent="2"/>
    </xf>
    <xf numFmtId="164" fontId="5" fillId="5" borderId="22" xfId="2" applyNumberFormat="1" applyFont="1" applyFill="1" applyBorder="1" applyAlignment="1" applyProtection="1">
      <alignment horizontal="left" indent="2"/>
    </xf>
    <xf numFmtId="44" fontId="0" fillId="0" borderId="0" xfId="2" applyFont="1" applyAlignment="1">
      <alignment horizontal="center"/>
    </xf>
    <xf numFmtId="44" fontId="0" fillId="0" borderId="0" xfId="2" applyFont="1" applyAlignment="1">
      <alignment horizontal="center" vertical="center" wrapText="1"/>
    </xf>
    <xf numFmtId="164" fontId="0" fillId="0" borderId="0" xfId="2" applyNumberFormat="1" applyFont="1" applyAlignment="1">
      <alignment horizontal="center"/>
    </xf>
    <xf numFmtId="164" fontId="0" fillId="0" borderId="0" xfId="2" applyNumberFormat="1" applyFont="1" applyAlignment="1">
      <alignment horizontal="center" vertical="center" wrapText="1"/>
    </xf>
    <xf numFmtId="164" fontId="18" fillId="3" borderId="1" xfId="2" applyNumberFormat="1" applyFont="1" applyFill="1" applyBorder="1" applyAlignment="1">
      <alignment horizontal="center" vertical="center" wrapText="1"/>
    </xf>
    <xf numFmtId="164" fontId="0" fillId="0" borderId="1" xfId="2" applyNumberFormat="1" applyFont="1" applyBorder="1"/>
    <xf numFmtId="164" fontId="18" fillId="8" borderId="0" xfId="2" applyNumberFormat="1" applyFont="1" applyFill="1"/>
    <xf numFmtId="164" fontId="18" fillId="8" borderId="0" xfId="2" applyNumberFormat="1" applyFont="1" applyFill="1" applyAlignment="1">
      <alignment horizontal="right" indent="1"/>
    </xf>
    <xf numFmtId="164" fontId="5" fillId="0" borderId="0" xfId="2" applyNumberFormat="1" applyFont="1"/>
    <xf numFmtId="164" fontId="33" fillId="3" borderId="1" xfId="2" applyNumberFormat="1" applyFont="1" applyFill="1" applyBorder="1" applyAlignment="1">
      <alignment horizontal="center"/>
    </xf>
    <xf numFmtId="0" fontId="23" fillId="13" borderId="1" xfId="0" applyFont="1" applyFill="1" applyBorder="1" applyAlignment="1" applyProtection="1">
      <alignment horizontal="center" vertical="center" wrapText="1"/>
      <protection locked="0"/>
    </xf>
    <xf numFmtId="164" fontId="0" fillId="13" borderId="1" xfId="2" applyNumberFormat="1" applyFont="1" applyFill="1" applyBorder="1"/>
    <xf numFmtId="0" fontId="4" fillId="0" borderId="0" xfId="0" applyFont="1"/>
    <xf numFmtId="0" fontId="28" fillId="15" borderId="1" xfId="0" applyFont="1" applyFill="1" applyBorder="1" applyAlignment="1">
      <alignment horizontal="center"/>
    </xf>
    <xf numFmtId="0" fontId="28" fillId="14" borderId="1" xfId="0" applyFont="1" applyFill="1" applyBorder="1" applyAlignment="1">
      <alignment horizontal="center"/>
    </xf>
    <xf numFmtId="0" fontId="18" fillId="3" borderId="1" xfId="0" applyFont="1" applyFill="1" applyBorder="1" applyAlignment="1">
      <alignment horizontal="center" vertical="center" wrapText="1"/>
    </xf>
    <xf numFmtId="164" fontId="13" fillId="0" borderId="1" xfId="4" applyNumberFormat="1" applyBorder="1"/>
    <xf numFmtId="165" fontId="6" fillId="3" borderId="1" xfId="1"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9" fontId="6" fillId="2" borderId="9" xfId="0" applyNumberFormat="1"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166" fontId="12" fillId="3" borderId="9" xfId="0" applyNumberFormat="1" applyFont="1" applyFill="1" applyBorder="1" applyAlignment="1" applyProtection="1">
      <alignment vertical="center" wrapText="1"/>
      <protection locked="0"/>
    </xf>
    <xf numFmtId="0" fontId="15" fillId="3" borderId="1" xfId="0" applyFont="1" applyFill="1" applyBorder="1" applyAlignment="1" applyProtection="1">
      <alignment horizontal="center" vertical="center" wrapText="1"/>
      <protection locked="0"/>
    </xf>
    <xf numFmtId="165" fontId="35" fillId="3" borderId="1" xfId="1" applyNumberFormat="1" applyFont="1" applyFill="1" applyBorder="1" applyAlignment="1" applyProtection="1">
      <alignment horizontal="center" vertical="center" wrapText="1"/>
    </xf>
    <xf numFmtId="9" fontId="36" fillId="3" borderId="1" xfId="3" applyFont="1" applyFill="1" applyBorder="1" applyAlignment="1" applyProtection="1">
      <alignment horizontal="center" vertical="center" wrapText="1"/>
    </xf>
    <xf numFmtId="44" fontId="3" fillId="9" borderId="22" xfId="2" applyFont="1" applyFill="1" applyBorder="1" applyAlignment="1" applyProtection="1">
      <alignment vertical="center" wrapText="1"/>
    </xf>
    <xf numFmtId="165" fontId="3" fillId="9" borderId="22" xfId="1" applyNumberFormat="1" applyFont="1" applyFill="1" applyBorder="1" applyAlignment="1" applyProtection="1">
      <alignment vertical="center" wrapText="1"/>
    </xf>
    <xf numFmtId="167" fontId="2" fillId="9" borderId="22" xfId="3" applyNumberFormat="1" applyFont="1" applyFill="1" applyBorder="1" applyProtection="1"/>
    <xf numFmtId="0" fontId="4" fillId="8" borderId="2" xfId="0" applyFont="1" applyFill="1" applyBorder="1" applyAlignment="1">
      <alignment horizontal="right" indent="1"/>
    </xf>
    <xf numFmtId="44" fontId="4" fillId="8" borderId="2" xfId="0" applyNumberFormat="1" applyFont="1" applyFill="1" applyBorder="1"/>
    <xf numFmtId="165" fontId="4" fillId="8" borderId="2" xfId="0" applyNumberFormat="1" applyFont="1" applyFill="1" applyBorder="1"/>
    <xf numFmtId="167" fontId="4" fillId="8" borderId="2" xfId="3" applyNumberFormat="1" applyFont="1" applyFill="1" applyBorder="1" applyProtection="1"/>
    <xf numFmtId="0" fontId="9" fillId="7" borderId="14" xfId="0" applyFont="1" applyFill="1" applyBorder="1" applyAlignment="1">
      <alignment horizontal="center"/>
    </xf>
    <xf numFmtId="0" fontId="9" fillId="7" borderId="15" xfId="0" applyFont="1" applyFill="1" applyBorder="1" applyAlignment="1">
      <alignment horizontal="center"/>
    </xf>
    <xf numFmtId="0" fontId="7" fillId="16" borderId="27" xfId="0" applyFont="1" applyFill="1" applyBorder="1" applyAlignment="1">
      <alignment horizontal="right"/>
    </xf>
    <xf numFmtId="0" fontId="7" fillId="16" borderId="26" xfId="0" applyFont="1" applyFill="1" applyBorder="1" applyAlignment="1">
      <alignment horizontal="left"/>
    </xf>
    <xf numFmtId="0" fontId="37" fillId="17" borderId="25" xfId="0" applyFont="1" applyFill="1" applyBorder="1" applyAlignment="1">
      <alignment horizontal="center"/>
    </xf>
    <xf numFmtId="0" fontId="0" fillId="0" borderId="0" xfId="0" applyAlignment="1" applyProtection="1">
      <alignment horizontal="center" vertical="center" wrapText="1"/>
      <protection locked="0"/>
    </xf>
    <xf numFmtId="44" fontId="0" fillId="0" borderId="0" xfId="2" applyFont="1" applyAlignment="1" applyProtection="1">
      <alignment horizontal="center" vertical="center"/>
      <protection locked="0"/>
    </xf>
    <xf numFmtId="0" fontId="39" fillId="5" borderId="1" xfId="4" applyFont="1" applyFill="1" applyBorder="1" applyAlignment="1" applyProtection="1">
      <alignment horizontal="left" indent="2"/>
    </xf>
    <xf numFmtId="0" fontId="39" fillId="0" borderId="1" xfId="4" applyFont="1" applyFill="1" applyBorder="1" applyAlignment="1" applyProtection="1">
      <alignment horizontal="left" indent="2"/>
    </xf>
    <xf numFmtId="0" fontId="39" fillId="9" borderId="1" xfId="4" applyFont="1" applyFill="1" applyBorder="1" applyAlignment="1" applyProtection="1">
      <alignment horizontal="left" indent="2"/>
    </xf>
    <xf numFmtId="0" fontId="36" fillId="3" borderId="1" xfId="0" applyFont="1" applyFill="1" applyBorder="1" applyAlignment="1" applyProtection="1">
      <alignment horizontal="center" vertical="center" wrapText="1"/>
      <protection locked="0"/>
    </xf>
    <xf numFmtId="44" fontId="3" fillId="5" borderId="1" xfId="2" applyFont="1" applyFill="1" applyBorder="1" applyAlignment="1" applyProtection="1">
      <alignment vertical="center" wrapText="1"/>
    </xf>
    <xf numFmtId="165" fontId="3" fillId="5" borderId="1" xfId="1" applyNumberFormat="1" applyFont="1" applyFill="1" applyBorder="1" applyAlignment="1" applyProtection="1">
      <alignment vertical="center" wrapText="1"/>
    </xf>
    <xf numFmtId="167" fontId="2" fillId="5" borderId="1" xfId="3" applyNumberFormat="1" applyFont="1" applyFill="1" applyBorder="1" applyProtection="1"/>
    <xf numFmtId="0" fontId="15" fillId="4" borderId="8" xfId="0" applyFont="1" applyFill="1" applyBorder="1" applyAlignment="1" applyProtection="1">
      <alignment horizontal="right" vertical="center" wrapText="1" indent="1"/>
      <protection locked="0"/>
    </xf>
    <xf numFmtId="0" fontId="15" fillId="4" borderId="7" xfId="0" applyFont="1" applyFill="1" applyBorder="1" applyAlignment="1" applyProtection="1">
      <alignment horizontal="right" vertical="center" wrapText="1" indent="1"/>
      <protection locked="0"/>
    </xf>
    <xf numFmtId="10" fontId="0" fillId="0" borderId="1" xfId="3" applyNumberFormat="1" applyFont="1" applyBorder="1" applyProtection="1">
      <protection locked="0"/>
    </xf>
    <xf numFmtId="164" fontId="0" fillId="0" borderId="1" xfId="2" applyNumberFormat="1" applyFont="1" applyBorder="1" applyProtection="1">
      <protection locked="0"/>
    </xf>
    <xf numFmtId="164" fontId="15" fillId="4" borderId="7" xfId="2" applyNumberFormat="1" applyFont="1" applyFill="1" applyBorder="1" applyAlignment="1" applyProtection="1">
      <alignment horizontal="right" vertical="center" wrapText="1" indent="1"/>
      <protection locked="0"/>
    </xf>
    <xf numFmtId="10" fontId="15" fillId="4" borderId="7" xfId="3" applyNumberFormat="1" applyFont="1" applyFill="1" applyBorder="1" applyAlignment="1" applyProtection="1">
      <alignment horizontal="right" vertical="center" wrapText="1" indent="1"/>
      <protection locked="0"/>
    </xf>
    <xf numFmtId="0" fontId="15" fillId="4" borderId="8" xfId="0" applyFont="1" applyFill="1" applyBorder="1" applyAlignment="1" applyProtection="1">
      <alignment horizontal="center" vertical="center" wrapText="1"/>
      <protection locked="0"/>
    </xf>
    <xf numFmtId="0" fontId="0" fillId="0" borderId="1" xfId="0" quotePrefix="1" applyBorder="1" applyAlignment="1" applyProtection="1">
      <alignment horizontal="left" indent="1"/>
      <protection locked="0"/>
    </xf>
    <xf numFmtId="0" fontId="7" fillId="3" borderId="1" xfId="0" applyFont="1" applyFill="1" applyBorder="1" applyAlignment="1">
      <alignment horizontal="center" vertical="center"/>
    </xf>
    <xf numFmtId="0" fontId="41" fillId="0" borderId="0" xfId="6" applyFont="1" applyAlignment="1">
      <alignment vertical="center"/>
    </xf>
    <xf numFmtId="0" fontId="45" fillId="9" borderId="0" xfId="6" applyFont="1" applyFill="1"/>
    <xf numFmtId="0" fontId="45" fillId="0" borderId="0" xfId="7" applyFont="1"/>
    <xf numFmtId="168" fontId="47" fillId="18" borderId="1" xfId="11" applyNumberFormat="1" applyFont="1" applyFill="1" applyBorder="1" applyAlignment="1">
      <alignment horizontal="center"/>
    </xf>
    <xf numFmtId="0" fontId="44" fillId="9" borderId="0" xfId="11" applyFont="1" applyFill="1"/>
    <xf numFmtId="0" fontId="48" fillId="9" borderId="0" xfId="11" applyFont="1" applyFill="1"/>
    <xf numFmtId="0" fontId="45" fillId="9" borderId="0" xfId="6" applyFont="1" applyFill="1" applyAlignment="1">
      <alignment horizontal="left" indent="1"/>
    </xf>
    <xf numFmtId="0" fontId="45" fillId="0" borderId="0" xfId="0" applyFont="1" applyAlignment="1">
      <alignment horizontal="left" indent="1"/>
    </xf>
    <xf numFmtId="0" fontId="46" fillId="18" borderId="1" xfId="12" applyFont="1" applyFill="1" applyBorder="1" applyAlignment="1">
      <alignment horizontal="left" vertical="center" wrapText="1" indent="1"/>
    </xf>
    <xf numFmtId="0" fontId="45" fillId="9" borderId="0" xfId="12" applyFont="1" applyFill="1" applyAlignment="1">
      <alignment horizontal="left" vertical="center" indent="1"/>
    </xf>
    <xf numFmtId="0" fontId="45" fillId="9" borderId="0" xfId="12" applyFont="1" applyFill="1" applyAlignment="1">
      <alignment horizontal="left" vertical="center" wrapText="1" indent="1"/>
    </xf>
    <xf numFmtId="0" fontId="45" fillId="0" borderId="0" xfId="7" applyFont="1" applyAlignment="1">
      <alignment horizontal="left" indent="1"/>
    </xf>
    <xf numFmtId="169" fontId="44" fillId="9" borderId="1" xfId="13" applyNumberFormat="1" applyFont="1" applyFill="1" applyBorder="1"/>
    <xf numFmtId="0" fontId="48" fillId="9" borderId="1" xfId="11" applyFont="1" applyFill="1" applyBorder="1"/>
    <xf numFmtId="0" fontId="45" fillId="9" borderId="0" xfId="6" applyFont="1" applyFill="1" applyAlignment="1">
      <alignment horizontal="center" vertical="top" wrapText="1"/>
    </xf>
    <xf numFmtId="0" fontId="46" fillId="18" borderId="1" xfId="12" applyFont="1" applyFill="1" applyBorder="1" applyAlignment="1">
      <alignment horizontal="center" vertical="center" wrapText="1"/>
    </xf>
    <xf numFmtId="0" fontId="45" fillId="9" borderId="0" xfId="12" applyFont="1" applyFill="1" applyAlignment="1">
      <alignment horizontal="center" vertical="center"/>
    </xf>
    <xf numFmtId="0" fontId="45" fillId="0" borderId="0" xfId="7" applyFont="1" applyAlignment="1">
      <alignment horizontal="center"/>
    </xf>
    <xf numFmtId="170" fontId="5" fillId="5" borderId="1" xfId="1" applyNumberFormat="1" applyFont="1" applyFill="1" applyBorder="1" applyAlignment="1" applyProtection="1">
      <alignment horizontal="center" vertical="center"/>
    </xf>
    <xf numFmtId="0" fontId="39" fillId="5" borderId="22" xfId="4" applyFont="1" applyFill="1" applyBorder="1" applyAlignment="1" applyProtection="1">
      <alignment horizontal="left" indent="2"/>
    </xf>
    <xf numFmtId="0" fontId="21" fillId="3" borderId="6" xfId="0" applyFont="1" applyFill="1" applyBorder="1" applyAlignment="1" applyProtection="1">
      <alignment horizontal="center"/>
      <protection locked="0"/>
    </xf>
    <xf numFmtId="0" fontId="45" fillId="9" borderId="0" xfId="6" applyFont="1" applyFill="1" applyAlignment="1">
      <alignment horizontal="center"/>
    </xf>
    <xf numFmtId="0" fontId="45" fillId="9" borderId="0" xfId="12" applyFont="1" applyFill="1" applyAlignment="1">
      <alignment horizontal="center" vertical="center" wrapText="1"/>
    </xf>
    <xf numFmtId="0" fontId="44" fillId="9" borderId="1" xfId="11" applyFont="1" applyFill="1" applyBorder="1" applyAlignment="1">
      <alignment horizontal="center" vertical="center" wrapText="1"/>
    </xf>
    <xf numFmtId="0" fontId="48" fillId="9" borderId="1" xfId="11" applyFont="1" applyFill="1" applyBorder="1" applyAlignment="1">
      <alignment horizontal="center" vertical="center" wrapText="1"/>
    </xf>
    <xf numFmtId="0" fontId="48" fillId="9" borderId="0" xfId="11" applyFont="1" applyFill="1" applyAlignment="1">
      <alignment horizontal="center" vertical="center" wrapText="1"/>
    </xf>
    <xf numFmtId="0" fontId="46" fillId="18" borderId="1" xfId="12" applyFont="1" applyFill="1" applyBorder="1" applyAlignment="1">
      <alignment horizontal="right" vertical="center"/>
    </xf>
    <xf numFmtId="170" fontId="5" fillId="9" borderId="1" xfId="1" applyNumberFormat="1" applyFont="1" applyFill="1" applyBorder="1" applyAlignment="1" applyProtection="1">
      <alignment horizontal="center" vertical="center"/>
    </xf>
    <xf numFmtId="170" fontId="18" fillId="3" borderId="1" xfId="1" applyNumberFormat="1" applyFont="1" applyFill="1" applyBorder="1" applyAlignment="1" applyProtection="1">
      <alignment horizontal="center" vertical="center"/>
    </xf>
    <xf numFmtId="0" fontId="36" fillId="3" borderId="1" xfId="12" applyFont="1" applyFill="1" applyBorder="1" applyAlignment="1">
      <alignment horizontal="center" vertical="center" wrapText="1"/>
    </xf>
    <xf numFmtId="0" fontId="41" fillId="9" borderId="0" xfId="6" applyFont="1" applyFill="1" applyAlignment="1">
      <alignment vertical="center"/>
    </xf>
    <xf numFmtId="0" fontId="45" fillId="9" borderId="0" xfId="7" applyFont="1" applyFill="1"/>
    <xf numFmtId="0" fontId="23" fillId="0" borderId="0" xfId="0" applyFont="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50" fillId="0" borderId="0" xfId="0" applyFont="1" applyProtection="1">
      <protection locked="0"/>
    </xf>
    <xf numFmtId="0" fontId="0" fillId="0" borderId="2" xfId="0" applyBorder="1" applyAlignment="1" applyProtection="1">
      <alignment horizontal="center"/>
      <protection locked="0"/>
    </xf>
    <xf numFmtId="0" fontId="23" fillId="0" borderId="2" xfId="0" applyFont="1" applyBorder="1" applyAlignment="1" applyProtection="1">
      <alignment horizontal="left" vertical="center" wrapText="1" indent="1"/>
      <protection locked="0"/>
    </xf>
    <xf numFmtId="49" fontId="23" fillId="0" borderId="2" xfId="2" applyNumberFormat="1" applyFont="1" applyBorder="1" applyAlignment="1" applyProtection="1">
      <alignment horizontal="left" vertical="center" wrapText="1" indent="1"/>
      <protection locked="0"/>
    </xf>
    <xf numFmtId="0" fontId="22" fillId="3" borderId="8" xfId="0" applyFont="1" applyFill="1" applyBorder="1" applyAlignment="1" applyProtection="1">
      <alignment horizontal="center" vertical="center" wrapText="1"/>
      <protection locked="0"/>
    </xf>
    <xf numFmtId="49" fontId="22" fillId="3" borderId="8" xfId="0" applyNumberFormat="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51" fillId="19" borderId="1" xfId="12" applyFont="1" applyFill="1" applyBorder="1" applyAlignment="1">
      <alignment horizontal="center" vertical="center" wrapText="1"/>
    </xf>
    <xf numFmtId="0" fontId="23" fillId="0" borderId="1" xfId="0" applyFont="1" applyBorder="1" applyAlignment="1" applyProtection="1">
      <alignment horizontal="left" vertical="top" wrapText="1"/>
      <protection locked="0"/>
    </xf>
    <xf numFmtId="0" fontId="23" fillId="0" borderId="1" xfId="0" applyFont="1" applyBorder="1" applyAlignment="1" applyProtection="1">
      <alignment horizontal="center" vertical="top" wrapText="1"/>
      <protection locked="0"/>
    </xf>
    <xf numFmtId="166" fontId="20" fillId="11" borderId="1" xfId="0" applyNumberFormat="1" applyFont="1" applyFill="1" applyBorder="1" applyAlignment="1" applyProtection="1">
      <alignment horizontal="center" vertical="top" wrapText="1"/>
      <protection locked="0"/>
    </xf>
    <xf numFmtId="164" fontId="23" fillId="0" borderId="1" xfId="2" applyNumberFormat="1" applyFont="1" applyBorder="1" applyAlignment="1" applyProtection="1">
      <alignment horizontal="left" vertical="top" wrapText="1"/>
      <protection locked="0"/>
    </xf>
    <xf numFmtId="164" fontId="23" fillId="0" borderId="1" xfId="2" applyNumberFormat="1" applyFont="1" applyBorder="1" applyAlignment="1" applyProtection="1">
      <alignment horizontal="center" vertical="top" wrapText="1"/>
      <protection locked="0"/>
    </xf>
    <xf numFmtId="0" fontId="23" fillId="0" borderId="1" xfId="2" applyNumberFormat="1" applyFont="1" applyBorder="1" applyAlignment="1" applyProtection="1">
      <alignment horizontal="center" vertical="top" wrapText="1"/>
      <protection locked="0"/>
    </xf>
    <xf numFmtId="49" fontId="23" fillId="0" borderId="1" xfId="2" applyNumberFormat="1" applyFont="1" applyBorder="1" applyAlignment="1" applyProtection="1">
      <alignment horizontal="left" vertical="top" wrapText="1"/>
      <protection locked="0"/>
    </xf>
    <xf numFmtId="0" fontId="0" fillId="0" borderId="0" xfId="0" applyAlignment="1" applyProtection="1">
      <alignment vertical="top"/>
      <protection locked="0"/>
    </xf>
    <xf numFmtId="0" fontId="21" fillId="3" borderId="1" xfId="0" applyFont="1" applyFill="1" applyBorder="1" applyAlignment="1" applyProtection="1">
      <alignment horizontal="center"/>
      <protection locked="0"/>
    </xf>
    <xf numFmtId="44" fontId="18" fillId="3" borderId="2" xfId="2"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wrapText="1"/>
      <protection locked="0"/>
    </xf>
    <xf numFmtId="0" fontId="31" fillId="0" borderId="0" xfId="0" applyFont="1" applyAlignment="1" applyProtection="1">
      <alignment horizontal="center" vertical="top"/>
      <protection locked="0"/>
    </xf>
    <xf numFmtId="0" fontId="23" fillId="8" borderId="1" xfId="0" applyFont="1" applyFill="1" applyBorder="1" applyAlignment="1" applyProtection="1">
      <alignment horizontal="center" vertical="top" wrapText="1"/>
      <protection locked="0"/>
    </xf>
    <xf numFmtId="164" fontId="23" fillId="8" borderId="1" xfId="2" applyNumberFormat="1" applyFont="1" applyFill="1" applyBorder="1" applyAlignment="1" applyProtection="1">
      <alignment horizontal="left" vertical="top" wrapText="1"/>
      <protection locked="0"/>
    </xf>
    <xf numFmtId="0" fontId="6" fillId="20" borderId="1" xfId="0" applyFont="1" applyFill="1" applyBorder="1" applyAlignment="1">
      <alignment horizontal="center" vertical="center" wrapText="1"/>
    </xf>
    <xf numFmtId="0" fontId="56" fillId="21"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47" fillId="23" borderId="1" xfId="11" applyFont="1" applyFill="1" applyBorder="1" applyAlignment="1">
      <alignment horizontal="centerContinuous" vertical="center" wrapText="1"/>
    </xf>
    <xf numFmtId="169" fontId="47" fillId="23" borderId="1" xfId="13" applyNumberFormat="1" applyFont="1" applyFill="1" applyBorder="1"/>
    <xf numFmtId="0" fontId="47" fillId="23" borderId="1" xfId="11" applyFont="1" applyFill="1" applyBorder="1" applyAlignment="1">
      <alignment horizontal="right" wrapText="1" indent="1"/>
    </xf>
    <xf numFmtId="0" fontId="47" fillId="23" borderId="1" xfId="11" applyFont="1" applyFill="1" applyBorder="1" applyAlignment="1">
      <alignment horizontal="right" vertical="center" wrapText="1" indent="1"/>
    </xf>
    <xf numFmtId="0" fontId="45" fillId="0" borderId="1" xfId="12" applyFont="1" applyBorder="1" applyAlignment="1">
      <alignment horizontal="center" vertical="center"/>
    </xf>
    <xf numFmtId="0" fontId="45" fillId="0" borderId="1" xfId="12" applyFont="1" applyBorder="1" applyAlignment="1">
      <alignment horizontal="left" vertical="center" indent="1"/>
    </xf>
    <xf numFmtId="0" fontId="45" fillId="0" borderId="1" xfId="12" applyFont="1" applyBorder="1" applyAlignment="1">
      <alignment horizontal="left" vertical="center" wrapText="1" indent="1"/>
    </xf>
    <xf numFmtId="0" fontId="45" fillId="0" borderId="1" xfId="12" applyFont="1" applyBorder="1" applyAlignment="1">
      <alignment horizontal="center" vertical="center" wrapText="1"/>
    </xf>
    <xf numFmtId="2" fontId="49" fillId="0" borderId="1" xfId="12" applyNumberFormat="1" applyFont="1" applyBorder="1" applyAlignment="1">
      <alignment horizontal="center" vertical="center"/>
    </xf>
    <xf numFmtId="0" fontId="45" fillId="0" borderId="1" xfId="7" applyFont="1" applyBorder="1" applyAlignment="1">
      <alignment horizontal="center"/>
    </xf>
    <xf numFmtId="0" fontId="64" fillId="19" borderId="1" xfId="12" applyFont="1" applyFill="1" applyBorder="1" applyAlignment="1">
      <alignment horizontal="center" vertical="center" wrapText="1"/>
    </xf>
    <xf numFmtId="165" fontId="65" fillId="18" borderId="1" xfId="1" applyNumberFormat="1" applyFont="1" applyFill="1" applyBorder="1" applyAlignment="1">
      <alignment horizontal="center"/>
    </xf>
    <xf numFmtId="165" fontId="65" fillId="23" borderId="1" xfId="13" applyNumberFormat="1" applyFont="1" applyFill="1" applyBorder="1"/>
    <xf numFmtId="0" fontId="66" fillId="9" borderId="0" xfId="6" applyFont="1" applyFill="1" applyAlignment="1">
      <alignment vertical="center"/>
    </xf>
    <xf numFmtId="0" fontId="52" fillId="9" borderId="0" xfId="6" applyFont="1" applyFill="1"/>
    <xf numFmtId="165" fontId="52" fillId="0" borderId="1" xfId="1" applyNumberFormat="1" applyFont="1" applyFill="1" applyBorder="1"/>
    <xf numFmtId="0" fontId="65" fillId="9" borderId="0" xfId="11" applyFont="1" applyFill="1"/>
    <xf numFmtId="165" fontId="65" fillId="9" borderId="1" xfId="13" applyNumberFormat="1" applyFont="1" applyFill="1" applyBorder="1"/>
    <xf numFmtId="0" fontId="67" fillId="9" borderId="1" xfId="11" applyFont="1" applyFill="1" applyBorder="1"/>
    <xf numFmtId="0" fontId="67" fillId="9" borderId="0" xfId="11" applyFont="1" applyFill="1"/>
    <xf numFmtId="0" fontId="52" fillId="0" borderId="0" xfId="7" applyFont="1"/>
    <xf numFmtId="0" fontId="0" fillId="0" borderId="0" xfId="0" applyAlignment="1">
      <alignment horizontal="left" vertical="top" wrapText="1"/>
    </xf>
    <xf numFmtId="0" fontId="0" fillId="0" borderId="0" xfId="0" applyAlignment="1">
      <alignment horizontal="left"/>
    </xf>
    <xf numFmtId="0" fontId="57" fillId="21" borderId="1" xfId="0" applyFont="1" applyFill="1" applyBorder="1" applyAlignment="1">
      <alignment horizontal="left" vertical="center" wrapText="1" indent="1"/>
    </xf>
    <xf numFmtId="0" fontId="54" fillId="0" borderId="1" xfId="0" applyFont="1" applyBorder="1" applyAlignment="1">
      <alignment horizontal="left" vertical="center" wrapText="1" indent="1"/>
    </xf>
    <xf numFmtId="0" fontId="26" fillId="9" borderId="1" xfId="0" applyFont="1" applyFill="1" applyBorder="1" applyAlignment="1" applyProtection="1">
      <alignment horizontal="left" indent="1"/>
      <protection locked="0"/>
    </xf>
    <xf numFmtId="44" fontId="26" fillId="9" borderId="1" xfId="2" applyFont="1" applyFill="1" applyBorder="1" applyProtection="1">
      <protection locked="0"/>
    </xf>
    <xf numFmtId="0" fontId="30" fillId="9" borderId="1" xfId="4" applyFont="1" applyFill="1" applyBorder="1" applyAlignment="1" applyProtection="1">
      <alignment horizontal="left" vertical="center" wrapText="1" indent="1"/>
    </xf>
    <xf numFmtId="0" fontId="26" fillId="9" borderId="1" xfId="0" applyFont="1" applyFill="1" applyBorder="1" applyAlignment="1">
      <alignment horizontal="left" indent="1"/>
    </xf>
    <xf numFmtId="0" fontId="38" fillId="9" borderId="1" xfId="4" applyFont="1" applyFill="1" applyBorder="1" applyAlignment="1" applyProtection="1">
      <alignment horizontal="left" vertical="center" wrapText="1" indent="1"/>
    </xf>
    <xf numFmtId="0" fontId="38" fillId="9" borderId="1" xfId="4" applyFont="1" applyFill="1" applyBorder="1" applyAlignment="1" applyProtection="1">
      <alignment horizontal="left" indent="1"/>
    </xf>
    <xf numFmtId="0" fontId="26" fillId="0" borderId="0" xfId="0" applyFont="1" applyAlignment="1" applyProtection="1">
      <alignment horizontal="center"/>
      <protection locked="0"/>
    </xf>
    <xf numFmtId="0" fontId="26" fillId="8" borderId="1" xfId="0" applyFont="1" applyFill="1" applyBorder="1" applyAlignment="1" applyProtection="1">
      <alignment horizontal="center"/>
      <protection locked="0"/>
    </xf>
    <xf numFmtId="165" fontId="17" fillId="6" borderId="1" xfId="1" applyNumberFormat="1" applyFont="1" applyFill="1" applyBorder="1" applyAlignment="1" applyProtection="1">
      <alignment wrapText="1"/>
    </xf>
    <xf numFmtId="44" fontId="17" fillId="6" borderId="1" xfId="2" applyFont="1" applyFill="1" applyBorder="1" applyAlignment="1" applyProtection="1">
      <alignment horizontal="left" indent="2"/>
    </xf>
    <xf numFmtId="164" fontId="17" fillId="6" borderId="1" xfId="2" applyNumberFormat="1" applyFont="1" applyFill="1" applyBorder="1" applyAlignment="1" applyProtection="1">
      <alignment horizontal="left" indent="2"/>
    </xf>
    <xf numFmtId="44" fontId="36" fillId="3" borderId="1" xfId="2" applyFont="1" applyFill="1" applyBorder="1" applyAlignment="1">
      <alignment horizontal="center" vertical="center" wrapText="1"/>
    </xf>
    <xf numFmtId="44" fontId="46" fillId="18" borderId="1" xfId="2" applyFont="1" applyFill="1" applyBorder="1" applyAlignment="1">
      <alignment horizontal="left" vertical="center" wrapText="1" indent="1"/>
    </xf>
    <xf numFmtId="44" fontId="45" fillId="9" borderId="0" xfId="2" applyFont="1" applyFill="1" applyAlignment="1">
      <alignment horizontal="left" vertical="center" wrapText="1" indent="1"/>
    </xf>
    <xf numFmtId="44" fontId="47" fillId="23" borderId="1" xfId="2" applyFont="1" applyFill="1" applyBorder="1" applyAlignment="1">
      <alignment horizontal="right" wrapText="1" indent="1"/>
    </xf>
    <xf numFmtId="44" fontId="47" fillId="23" borderId="1" xfId="2" applyFont="1" applyFill="1" applyBorder="1" applyAlignment="1">
      <alignment horizontal="right" vertical="center" wrapText="1" indent="1"/>
    </xf>
    <xf numFmtId="44" fontId="45" fillId="0" borderId="0" xfId="2" applyFont="1" applyAlignment="1">
      <alignment horizontal="left" indent="1"/>
    </xf>
    <xf numFmtId="44" fontId="45" fillId="0" borderId="1" xfId="2" applyFont="1" applyBorder="1" applyAlignment="1">
      <alignment horizontal="center" vertical="center" wrapText="1"/>
    </xf>
    <xf numFmtId="0" fontId="8" fillId="8" borderId="0" xfId="0" applyFont="1" applyFill="1" applyAlignment="1" applyProtection="1">
      <alignment horizontal="center" vertical="center"/>
      <protection locked="0"/>
    </xf>
    <xf numFmtId="0" fontId="26" fillId="8" borderId="0" xfId="0" applyFont="1" applyFill="1" applyAlignment="1" applyProtection="1">
      <alignment horizontal="center"/>
      <protection locked="0"/>
    </xf>
    <xf numFmtId="0" fontId="26" fillId="8" borderId="0" xfId="0" applyFont="1" applyFill="1" applyAlignment="1" applyProtection="1">
      <alignment horizontal="center" wrapText="1"/>
      <protection locked="0"/>
    </xf>
    <xf numFmtId="44" fontId="26" fillId="8" borderId="1" xfId="2" applyFont="1" applyFill="1" applyBorder="1" applyProtection="1">
      <protection locked="0"/>
    </xf>
    <xf numFmtId="0" fontId="28" fillId="8" borderId="1" xfId="0" applyFont="1" applyFill="1" applyBorder="1" applyAlignment="1">
      <alignment horizontal="left" indent="1"/>
    </xf>
    <xf numFmtId="0" fontId="28" fillId="11" borderId="1" xfId="0" applyFont="1" applyFill="1" applyBorder="1" applyAlignment="1">
      <alignment horizontal="center"/>
    </xf>
    <xf numFmtId="0" fontId="27" fillId="8" borderId="1" xfId="0" applyFont="1" applyFill="1" applyBorder="1" applyAlignment="1">
      <alignment horizontal="left" indent="1"/>
    </xf>
    <xf numFmtId="0" fontId="6" fillId="20" borderId="35" xfId="0" applyFont="1" applyFill="1" applyBorder="1" applyAlignment="1">
      <alignment horizontal="center" vertical="center" wrapText="1"/>
    </xf>
    <xf numFmtId="0" fontId="56" fillId="0" borderId="1" xfId="0" applyFont="1" applyBorder="1" applyAlignment="1">
      <alignment horizontal="center" vertical="center" wrapText="1"/>
    </xf>
    <xf numFmtId="0" fontId="57" fillId="0" borderId="1" xfId="0" applyFont="1" applyBorder="1" applyAlignment="1">
      <alignment horizontal="left" vertical="center" wrapText="1" indent="1"/>
    </xf>
    <xf numFmtId="165" fontId="5" fillId="0" borderId="1" xfId="1" applyNumberFormat="1" applyFont="1" applyFill="1" applyBorder="1" applyAlignment="1" applyProtection="1">
      <alignment horizontal="left" indent="2"/>
    </xf>
    <xf numFmtId="165" fontId="9" fillId="0" borderId="1" xfId="1" applyNumberFormat="1" applyFont="1" applyFill="1" applyBorder="1" applyAlignment="1" applyProtection="1">
      <alignment wrapText="1"/>
    </xf>
    <xf numFmtId="44" fontId="9" fillId="0" borderId="1" xfId="2" applyFont="1" applyFill="1" applyBorder="1" applyAlignment="1" applyProtection="1">
      <alignment horizontal="left" indent="2"/>
    </xf>
    <xf numFmtId="164" fontId="9" fillId="0" borderId="1" xfId="2" applyNumberFormat="1" applyFont="1" applyFill="1" applyBorder="1" applyAlignment="1" applyProtection="1">
      <alignment horizontal="left" indent="2"/>
    </xf>
    <xf numFmtId="0" fontId="73" fillId="24" borderId="1" xfId="0" applyFont="1" applyFill="1" applyBorder="1" applyAlignment="1">
      <alignment horizontal="right" indent="1"/>
    </xf>
    <xf numFmtId="44" fontId="45" fillId="22" borderId="0" xfId="2" applyFont="1" applyFill="1" applyAlignment="1">
      <alignment horizontal="left" indent="1"/>
    </xf>
    <xf numFmtId="49" fontId="6" fillId="3" borderId="1" xfId="0" applyNumberFormat="1" applyFont="1" applyFill="1" applyBorder="1" applyAlignment="1" applyProtection="1">
      <alignment horizontal="center" vertical="center" wrapText="1"/>
      <protection locked="0"/>
    </xf>
    <xf numFmtId="164" fontId="17" fillId="6" borderId="6" xfId="2" applyNumberFormat="1" applyFont="1" applyFill="1" applyBorder="1" applyAlignment="1" applyProtection="1"/>
    <xf numFmtId="164" fontId="17" fillId="6" borderId="7" xfId="2" applyNumberFormat="1" applyFont="1" applyFill="1" applyBorder="1" applyAlignment="1" applyProtection="1"/>
    <xf numFmtId="0" fontId="7" fillId="16" borderId="1" xfId="0" applyFont="1" applyFill="1" applyBorder="1" applyAlignment="1">
      <alignment horizontal="center" vertical="center"/>
    </xf>
    <xf numFmtId="0" fontId="9" fillId="7" borderId="0" xfId="0" applyFont="1" applyFill="1" applyAlignment="1">
      <alignment horizontal="center"/>
    </xf>
    <xf numFmtId="0" fontId="17" fillId="0" borderId="0" xfId="0" applyFont="1" applyAlignment="1">
      <alignment horizontal="right"/>
    </xf>
    <xf numFmtId="0" fontId="9" fillId="9" borderId="0" xfId="0" applyFont="1" applyFill="1" applyAlignment="1">
      <alignment horizontal="right" indent="2"/>
    </xf>
    <xf numFmtId="0" fontId="7" fillId="3" borderId="6" xfId="0" applyFont="1" applyFill="1" applyBorder="1" applyAlignment="1">
      <alignment horizontal="center" vertical="center"/>
    </xf>
    <xf numFmtId="164" fontId="18" fillId="4" borderId="3" xfId="2" applyNumberFormat="1" applyFont="1" applyFill="1" applyBorder="1" applyAlignment="1" applyProtection="1">
      <alignment horizontal="left" indent="2"/>
    </xf>
    <xf numFmtId="164" fontId="17" fillId="6" borderId="1" xfId="2" applyNumberFormat="1" applyFont="1" applyFill="1" applyBorder="1" applyAlignment="1" applyProtection="1"/>
    <xf numFmtId="164" fontId="18" fillId="4" borderId="1" xfId="2" applyNumberFormat="1" applyFont="1" applyFill="1" applyBorder="1" applyAlignment="1" applyProtection="1">
      <alignment horizontal="left" indent="2"/>
    </xf>
    <xf numFmtId="0" fontId="11" fillId="3" borderId="1" xfId="0" applyFont="1" applyFill="1" applyBorder="1" applyAlignment="1">
      <alignment horizontal="center" vertical="center" wrapText="1"/>
    </xf>
    <xf numFmtId="0" fontId="26" fillId="0" borderId="1" xfId="0" applyFont="1" applyBorder="1" applyAlignment="1">
      <alignment horizontal="center"/>
    </xf>
    <xf numFmtId="0" fontId="46" fillId="0" borderId="1" xfId="0" applyFont="1" applyBorder="1" applyAlignment="1">
      <alignment horizontal="left" vertical="top" wrapText="1" indent="1"/>
    </xf>
    <xf numFmtId="0" fontId="45" fillId="0" borderId="1" xfId="0" applyFont="1" applyBorder="1" applyAlignment="1">
      <alignment horizontal="left" vertical="top" wrapText="1" indent="1"/>
    </xf>
    <xf numFmtId="0" fontId="59" fillId="0" borderId="1" xfId="0" applyFont="1" applyBorder="1" applyAlignment="1">
      <alignment horizontal="left" vertical="top" wrapText="1" indent="1"/>
    </xf>
    <xf numFmtId="0" fontId="59" fillId="7" borderId="1" xfId="0" applyFont="1" applyFill="1" applyBorder="1" applyAlignment="1">
      <alignment horizontal="left" vertical="top" wrapText="1" indent="1"/>
    </xf>
    <xf numFmtId="0" fontId="59" fillId="0" borderId="1" xfId="0" applyFont="1" applyBorder="1" applyAlignment="1">
      <alignment horizontal="left" vertical="top" wrapText="1"/>
    </xf>
    <xf numFmtId="0" fontId="8" fillId="22" borderId="1" xfId="0" applyFont="1" applyFill="1" applyBorder="1" applyAlignment="1">
      <alignment horizontal="left" vertical="top" wrapText="1" indent="1"/>
    </xf>
    <xf numFmtId="0" fontId="72" fillId="23" borderId="6" xfId="0" applyFont="1" applyFill="1" applyBorder="1" applyAlignment="1">
      <alignment horizontal="left"/>
    </xf>
    <xf numFmtId="0" fontId="72" fillId="23" borderId="8" xfId="0" applyFont="1" applyFill="1" applyBorder="1" applyAlignment="1">
      <alignment horizontal="left"/>
    </xf>
    <xf numFmtId="0" fontId="68" fillId="22" borderId="1" xfId="0" applyFont="1" applyFill="1" applyBorder="1" applyAlignment="1">
      <alignment horizontal="center" vertical="center" wrapText="1"/>
    </xf>
    <xf numFmtId="0" fontId="58" fillId="0" borderId="1" xfId="0" applyFont="1" applyBorder="1" applyAlignment="1">
      <alignment horizontal="left" vertical="top" wrapText="1"/>
    </xf>
    <xf numFmtId="0" fontId="36" fillId="3" borderId="6" xfId="0" applyFont="1" applyFill="1" applyBorder="1" applyAlignment="1" applyProtection="1">
      <alignment horizontal="center" vertical="center" wrapText="1"/>
      <protection locked="0"/>
    </xf>
    <xf numFmtId="0" fontId="36" fillId="3" borderId="7" xfId="0" applyFont="1" applyFill="1" applyBorder="1" applyAlignment="1" applyProtection="1">
      <alignment horizontal="center" vertical="center" wrapText="1"/>
      <protection locked="0"/>
    </xf>
    <xf numFmtId="0" fontId="36" fillId="3" borderId="8" xfId="0" applyFont="1" applyFill="1" applyBorder="1" applyAlignment="1" applyProtection="1">
      <alignment horizontal="center" vertical="center" wrapText="1"/>
      <protection locked="0"/>
    </xf>
    <xf numFmtId="0" fontId="21" fillId="3" borderId="6" xfId="0" applyFont="1" applyFill="1" applyBorder="1" applyAlignment="1" applyProtection="1">
      <alignment horizontal="center"/>
      <protection locked="0"/>
    </xf>
    <xf numFmtId="0" fontId="21" fillId="3" borderId="7" xfId="0" applyFont="1" applyFill="1" applyBorder="1" applyAlignment="1" applyProtection="1">
      <alignment horizontal="center"/>
      <protection locked="0"/>
    </xf>
    <xf numFmtId="0" fontId="21" fillId="3" borderId="8" xfId="0" applyFont="1" applyFill="1" applyBorder="1" applyAlignment="1" applyProtection="1">
      <alignment horizontal="center"/>
      <protection locked="0"/>
    </xf>
    <xf numFmtId="0" fontId="11" fillId="3" borderId="6"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5" fillId="4" borderId="6" xfId="0" applyFont="1" applyFill="1" applyBorder="1" applyAlignment="1" applyProtection="1">
      <alignment horizontal="right" vertical="center" wrapText="1" indent="1"/>
      <protection locked="0"/>
    </xf>
    <xf numFmtId="0" fontId="15" fillId="4" borderId="4" xfId="0" applyFont="1" applyFill="1" applyBorder="1" applyAlignment="1" applyProtection="1">
      <alignment horizontal="right" vertical="center" wrapText="1" indent="1"/>
      <protection locked="0"/>
    </xf>
    <xf numFmtId="0" fontId="15" fillId="4" borderId="7" xfId="0" applyFont="1" applyFill="1" applyBorder="1" applyAlignment="1" applyProtection="1">
      <alignment horizontal="right" vertical="center" wrapText="1" indent="1"/>
      <protection locked="0"/>
    </xf>
    <xf numFmtId="164" fontId="41" fillId="3" borderId="29" xfId="5" applyNumberFormat="1" applyFont="1" applyFill="1" applyBorder="1" applyAlignment="1">
      <alignment horizontal="left" vertical="center" indent="1"/>
    </xf>
    <xf numFmtId="164" fontId="41" fillId="3" borderId="30" xfId="5" applyNumberFormat="1" applyFont="1" applyFill="1" applyBorder="1" applyAlignment="1">
      <alignment horizontal="left" vertical="center" indent="1"/>
    </xf>
    <xf numFmtId="164" fontId="41" fillId="3" borderId="34" xfId="5" applyNumberFormat="1" applyFont="1" applyFill="1" applyBorder="1" applyAlignment="1">
      <alignment horizontal="left" vertical="center" indent="1"/>
    </xf>
    <xf numFmtId="164" fontId="41" fillId="3" borderId="31" xfId="5" applyNumberFormat="1" applyFont="1" applyFill="1" applyBorder="1" applyAlignment="1">
      <alignment horizontal="left" vertical="center" indent="1"/>
    </xf>
    <xf numFmtId="164" fontId="42" fillId="9" borderId="14" xfId="5" applyNumberFormat="1" applyFont="1" applyFill="1" applyBorder="1" applyAlignment="1">
      <alignment horizontal="center" vertical="center" wrapText="1"/>
    </xf>
    <xf numFmtId="164" fontId="42" fillId="9" borderId="0" xfId="5" applyNumberFormat="1" applyFont="1" applyFill="1" applyBorder="1" applyAlignment="1">
      <alignment horizontal="center" vertical="center" wrapText="1"/>
    </xf>
    <xf numFmtId="164" fontId="42" fillId="9" borderId="15" xfId="5" applyNumberFormat="1" applyFont="1" applyFill="1" applyBorder="1" applyAlignment="1">
      <alignment horizontal="center" vertical="center" wrapText="1"/>
    </xf>
    <xf numFmtId="164" fontId="41" fillId="3" borderId="32" xfId="5" applyNumberFormat="1" applyFont="1" applyFill="1" applyBorder="1" applyAlignment="1">
      <alignment horizontal="left" vertical="center" indent="1"/>
    </xf>
    <xf numFmtId="164" fontId="41" fillId="3" borderId="1" xfId="5" applyNumberFormat="1" applyFont="1" applyFill="1" applyBorder="1" applyAlignment="1">
      <alignment horizontal="left" vertical="center" indent="1"/>
    </xf>
    <xf numFmtId="164" fontId="41" fillId="3" borderId="6" xfId="5" applyNumberFormat="1" applyFont="1" applyFill="1" applyBorder="1" applyAlignment="1">
      <alignment horizontal="left" vertical="center" indent="1"/>
    </xf>
    <xf numFmtId="164" fontId="41" fillId="3" borderId="33" xfId="5" applyNumberFormat="1" applyFont="1" applyFill="1" applyBorder="1" applyAlignment="1">
      <alignment horizontal="left" vertical="center" indent="1"/>
    </xf>
    <xf numFmtId="0" fontId="45" fillId="5" borderId="14" xfId="0" applyFont="1" applyFill="1" applyBorder="1" applyAlignment="1">
      <alignment horizontal="left" indent="1"/>
    </xf>
    <xf numFmtId="0" fontId="45" fillId="5" borderId="0" xfId="0" applyFont="1" applyFill="1" applyAlignment="1">
      <alignment horizontal="left" indent="1"/>
    </xf>
    <xf numFmtId="0" fontId="45" fillId="5" borderId="15" xfId="0" applyFont="1" applyFill="1" applyBorder="1" applyAlignment="1">
      <alignment horizontal="left" indent="1"/>
    </xf>
    <xf numFmtId="164" fontId="41" fillId="3" borderId="28" xfId="5" applyNumberFormat="1" applyFont="1" applyFill="1" applyBorder="1" applyAlignment="1">
      <alignment horizontal="center" vertical="center"/>
    </xf>
    <xf numFmtId="164" fontId="41" fillId="3" borderId="0" xfId="5" applyNumberFormat="1" applyFont="1" applyFill="1" applyBorder="1" applyAlignment="1">
      <alignment horizontal="center" vertical="center"/>
    </xf>
    <xf numFmtId="0" fontId="53" fillId="5" borderId="11" xfId="0" applyFont="1" applyFill="1" applyBorder="1" applyAlignment="1">
      <alignment horizontal="left" indent="1"/>
    </xf>
    <xf numFmtId="0" fontId="53" fillId="5" borderId="12" xfId="0" applyFont="1" applyFill="1" applyBorder="1" applyAlignment="1">
      <alignment horizontal="left" indent="1"/>
    </xf>
    <xf numFmtId="0" fontId="53" fillId="5" borderId="13" xfId="0" applyFont="1" applyFill="1" applyBorder="1" applyAlignment="1">
      <alignment horizontal="left" indent="1"/>
    </xf>
    <xf numFmtId="0" fontId="45" fillId="5" borderId="14" xfId="0" applyFont="1" applyFill="1" applyBorder="1" applyAlignment="1">
      <alignment horizontal="left" vertical="center" indent="1"/>
    </xf>
    <xf numFmtId="0" fontId="45" fillId="5" borderId="0" xfId="0" applyFont="1" applyFill="1" applyAlignment="1">
      <alignment horizontal="left" vertical="center" indent="1"/>
    </xf>
    <xf numFmtId="0" fontId="45" fillId="5" borderId="15" xfId="0" applyFont="1" applyFill="1" applyBorder="1" applyAlignment="1">
      <alignment horizontal="left" vertical="center" indent="1"/>
    </xf>
    <xf numFmtId="0" fontId="45" fillId="5" borderId="14" xfId="0" applyFont="1" applyFill="1" applyBorder="1" applyAlignment="1">
      <alignment horizontal="left" vertical="center" indent="3"/>
    </xf>
    <xf numFmtId="0" fontId="45" fillId="5" borderId="0" xfId="0" applyFont="1" applyFill="1" applyAlignment="1">
      <alignment horizontal="left" vertical="center" indent="3"/>
    </xf>
    <xf numFmtId="0" fontId="45" fillId="5" borderId="15" xfId="0" applyFont="1" applyFill="1" applyBorder="1" applyAlignment="1">
      <alignment horizontal="left" vertical="center" indent="3"/>
    </xf>
    <xf numFmtId="0" fontId="46" fillId="5" borderId="16" xfId="0" applyFont="1" applyFill="1" applyBorder="1" applyAlignment="1">
      <alignment horizontal="left" indent="1"/>
    </xf>
    <xf numFmtId="0" fontId="46" fillId="5" borderId="17" xfId="0" applyFont="1" applyFill="1" applyBorder="1" applyAlignment="1">
      <alignment horizontal="left" indent="1"/>
    </xf>
    <xf numFmtId="0" fontId="46" fillId="5" borderId="18" xfId="0" applyFont="1" applyFill="1" applyBorder="1" applyAlignment="1">
      <alignment horizontal="left" indent="1"/>
    </xf>
    <xf numFmtId="0" fontId="47" fillId="23" borderId="1" xfId="11" applyFont="1" applyFill="1" applyBorder="1" applyAlignment="1">
      <alignment horizontal="right" vertical="center" wrapText="1" indent="1"/>
    </xf>
    <xf numFmtId="164" fontId="7" fillId="3" borderId="1" xfId="2" applyNumberFormat="1" applyFont="1" applyFill="1" applyBorder="1" applyAlignment="1">
      <alignment horizontal="center" vertical="center" wrapText="1"/>
    </xf>
    <xf numFmtId="0" fontId="7" fillId="3" borderId="9" xfId="2" applyNumberFormat="1" applyFont="1" applyFill="1" applyBorder="1" applyAlignment="1">
      <alignment horizontal="center" vertical="center" wrapText="1"/>
    </xf>
    <xf numFmtId="0" fontId="7" fillId="3" borderId="2" xfId="2" applyNumberFormat="1" applyFont="1" applyFill="1" applyBorder="1" applyAlignment="1">
      <alignment horizontal="center" vertical="center" wrapText="1"/>
    </xf>
    <xf numFmtId="0" fontId="15" fillId="4" borderId="8" xfId="0" applyFont="1" applyFill="1" applyBorder="1" applyAlignment="1" applyProtection="1">
      <alignment horizontal="right" vertical="center" wrapText="1" indent="1"/>
      <protection locked="0"/>
    </xf>
    <xf numFmtId="0" fontId="21" fillId="3" borderId="1" xfId="0" applyFont="1" applyFill="1" applyBorder="1" applyAlignment="1" applyProtection="1">
      <alignment horizontal="center"/>
      <protection locked="0"/>
    </xf>
    <xf numFmtId="165" fontId="22" fillId="2" borderId="1" xfId="1" applyNumberFormat="1" applyFont="1" applyFill="1" applyBorder="1" applyAlignment="1" applyProtection="1">
      <alignment horizontal="center" vertical="center" wrapText="1"/>
    </xf>
    <xf numFmtId="0" fontId="73" fillId="24" borderId="1" xfId="0" applyFont="1" applyFill="1" applyBorder="1" applyAlignment="1">
      <alignment horizontal="right"/>
    </xf>
    <xf numFmtId="0" fontId="72" fillId="23" borderId="1" xfId="0" applyFont="1" applyFill="1" applyBorder="1" applyAlignment="1">
      <alignment horizontal="center"/>
    </xf>
    <xf numFmtId="0" fontId="9" fillId="7" borderId="11" xfId="0" applyFont="1" applyFill="1" applyBorder="1" applyAlignment="1">
      <alignment horizontal="center"/>
    </xf>
    <xf numFmtId="0" fontId="9" fillId="7" borderId="12" xfId="0" applyFont="1" applyFill="1" applyBorder="1" applyAlignment="1">
      <alignment horizontal="center"/>
    </xf>
    <xf numFmtId="0" fontId="9" fillId="7" borderId="13" xfId="0" applyFont="1" applyFill="1" applyBorder="1" applyAlignment="1">
      <alignment horizontal="center"/>
    </xf>
    <xf numFmtId="165" fontId="17" fillId="6" borderId="20" xfId="1" applyNumberFormat="1" applyFont="1" applyFill="1" applyBorder="1" applyAlignment="1" applyProtection="1">
      <alignment horizontal="center" vertical="center" wrapText="1"/>
    </xf>
    <xf numFmtId="165" fontId="17" fillId="6" borderId="21" xfId="1" applyNumberFormat="1" applyFont="1" applyFill="1" applyBorder="1" applyAlignment="1" applyProtection="1">
      <alignment horizontal="center" vertical="center" wrapText="1"/>
    </xf>
    <xf numFmtId="165" fontId="17" fillId="6" borderId="23" xfId="1" applyNumberFormat="1" applyFont="1" applyFill="1" applyBorder="1" applyAlignment="1" applyProtection="1">
      <alignment horizontal="center" vertical="center" wrapText="1"/>
    </xf>
    <xf numFmtId="165" fontId="17" fillId="6" borderId="24" xfId="1" applyNumberFormat="1" applyFont="1" applyFill="1" applyBorder="1" applyAlignment="1" applyProtection="1">
      <alignment horizontal="center" vertical="center" wrapText="1"/>
    </xf>
    <xf numFmtId="0" fontId="21" fillId="3" borderId="1" xfId="0" applyFont="1" applyFill="1" applyBorder="1" applyAlignment="1">
      <alignment horizontal="center"/>
    </xf>
    <xf numFmtId="165" fontId="7" fillId="3" borderId="6" xfId="1" applyNumberFormat="1" applyFont="1" applyFill="1" applyBorder="1" applyAlignment="1" applyProtection="1">
      <alignment horizontal="center" vertical="center" wrapText="1"/>
    </xf>
    <xf numFmtId="165" fontId="7" fillId="3" borderId="7" xfId="1" applyNumberFormat="1" applyFont="1" applyFill="1" applyBorder="1" applyAlignment="1" applyProtection="1">
      <alignment horizontal="center" vertical="center" wrapText="1"/>
    </xf>
    <xf numFmtId="165" fontId="7" fillId="3" borderId="8" xfId="1" applyNumberFormat="1" applyFont="1" applyFill="1" applyBorder="1" applyAlignment="1" applyProtection="1">
      <alignment horizontal="center" vertical="center" wrapText="1"/>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 xfId="0" applyFont="1" applyFill="1" applyBorder="1" applyAlignment="1">
      <alignment horizontal="center" vertical="center"/>
    </xf>
    <xf numFmtId="44" fontId="8" fillId="5" borderId="1" xfId="2" applyFont="1" applyFill="1" applyBorder="1" applyAlignment="1" applyProtection="1">
      <alignment horizontal="right" vertical="center"/>
    </xf>
    <xf numFmtId="44" fontId="18" fillId="3" borderId="1" xfId="2" applyFont="1" applyFill="1" applyBorder="1" applyAlignment="1" applyProtection="1">
      <alignment horizontal="right" vertical="center"/>
    </xf>
    <xf numFmtId="44" fontId="8" fillId="9" borderId="1" xfId="2" applyFont="1" applyFill="1" applyBorder="1" applyAlignment="1" applyProtection="1">
      <alignment horizontal="right" vertical="center"/>
    </xf>
    <xf numFmtId="44" fontId="18" fillId="3" borderId="1" xfId="2" applyFont="1" applyFill="1" applyBorder="1" applyAlignment="1" applyProtection="1">
      <alignment horizontal="center" vertical="center"/>
    </xf>
    <xf numFmtId="0" fontId="6" fillId="3" borderId="9"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6" fontId="12" fillId="3" borderId="9" xfId="0" applyNumberFormat="1" applyFont="1" applyFill="1" applyBorder="1" applyAlignment="1" applyProtection="1">
      <alignment vertical="center" wrapText="1"/>
      <protection locked="0"/>
    </xf>
    <xf numFmtId="166" fontId="12" fillId="3" borderId="2" xfId="0" applyNumberFormat="1" applyFont="1" applyFill="1" applyBorder="1" applyAlignment="1" applyProtection="1">
      <alignment vertical="center" wrapText="1"/>
      <protection locked="0"/>
    </xf>
    <xf numFmtId="49" fontId="6" fillId="3" borderId="9" xfId="0" applyNumberFormat="1" applyFont="1" applyFill="1" applyBorder="1" applyAlignment="1" applyProtection="1">
      <alignment horizontal="center" vertical="center" wrapText="1"/>
      <protection locked="0"/>
    </xf>
    <xf numFmtId="49" fontId="6" fillId="3" borderId="2" xfId="0" applyNumberFormat="1"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protection locked="0"/>
    </xf>
    <xf numFmtId="0" fontId="21" fillId="3" borderId="4" xfId="0" applyFont="1" applyFill="1" applyBorder="1" applyAlignment="1" applyProtection="1">
      <alignment horizontal="center"/>
      <protection locked="0"/>
    </xf>
    <xf numFmtId="0" fontId="21" fillId="3" borderId="0" xfId="0" applyFont="1" applyFill="1" applyAlignment="1" applyProtection="1">
      <alignment horizontal="center"/>
      <protection locked="0"/>
    </xf>
    <xf numFmtId="165" fontId="6" fillId="3" borderId="1" xfId="1" applyNumberFormat="1" applyFont="1" applyFill="1" applyBorder="1" applyAlignment="1" applyProtection="1">
      <alignment horizontal="center" vertical="center" wrapText="1"/>
      <protection locked="0"/>
    </xf>
    <xf numFmtId="49" fontId="23" fillId="0" borderId="6" xfId="2" applyNumberFormat="1" applyFont="1" applyBorder="1" applyAlignment="1" applyProtection="1">
      <alignment horizontal="left" vertical="center" wrapText="1" indent="1"/>
      <protection locked="0"/>
    </xf>
    <xf numFmtId="49" fontId="23" fillId="0" borderId="7" xfId="2" applyNumberFormat="1" applyFont="1" applyBorder="1" applyAlignment="1" applyProtection="1">
      <alignment horizontal="left" vertical="center" wrapText="1" indent="1"/>
      <protection locked="0"/>
    </xf>
    <xf numFmtId="49" fontId="23" fillId="0" borderId="8" xfId="2" applyNumberFormat="1" applyFont="1" applyBorder="1" applyAlignment="1" applyProtection="1">
      <alignment horizontal="left" vertical="center" wrapText="1" indent="1"/>
      <protection locked="0"/>
    </xf>
    <xf numFmtId="0" fontId="6" fillId="2" borderId="1" xfId="0" applyFont="1" applyFill="1" applyBorder="1" applyAlignment="1" applyProtection="1">
      <alignment horizontal="center" vertical="center" wrapText="1"/>
      <protection locked="0"/>
    </xf>
    <xf numFmtId="166" fontId="24" fillId="3"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23" fillId="0" borderId="6" xfId="0" applyFont="1" applyBorder="1" applyAlignment="1" applyProtection="1">
      <alignment horizontal="left" vertical="center" wrapText="1" indent="1"/>
      <protection locked="0"/>
    </xf>
    <xf numFmtId="0" fontId="23" fillId="0" borderId="8" xfId="0" applyFont="1" applyBorder="1" applyAlignment="1" applyProtection="1">
      <alignment horizontal="left" vertical="center" wrapText="1" indent="1"/>
      <protection locked="0"/>
    </xf>
    <xf numFmtId="49" fontId="15" fillId="4" borderId="6" xfId="2" applyNumberFormat="1" applyFont="1" applyFill="1" applyBorder="1" applyAlignment="1" applyProtection="1">
      <alignment horizontal="left" vertical="center" wrapText="1" indent="1"/>
      <protection locked="0"/>
    </xf>
    <xf numFmtId="49" fontId="15" fillId="4" borderId="7" xfId="2" applyNumberFormat="1" applyFont="1" applyFill="1" applyBorder="1" applyAlignment="1" applyProtection="1">
      <alignment horizontal="left" vertical="center" wrapText="1" indent="1"/>
      <protection locked="0"/>
    </xf>
    <xf numFmtId="49" fontId="15" fillId="4" borderId="8" xfId="2" applyNumberFormat="1" applyFont="1" applyFill="1" applyBorder="1" applyAlignment="1" applyProtection="1">
      <alignment horizontal="left" vertical="center" wrapText="1" indent="1"/>
      <protection locked="0"/>
    </xf>
    <xf numFmtId="49" fontId="6" fillId="2" borderId="9"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165" fontId="6" fillId="3" borderId="9" xfId="1" applyNumberFormat="1" applyFont="1" applyFill="1" applyBorder="1" applyAlignment="1" applyProtection="1">
      <alignment horizontal="center" vertical="center" wrapText="1"/>
      <protection locked="0"/>
    </xf>
    <xf numFmtId="165" fontId="6" fillId="3" borderId="2" xfId="1" applyNumberFormat="1"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166" fontId="24" fillId="3" borderId="9" xfId="0" applyNumberFormat="1" applyFont="1" applyFill="1" applyBorder="1" applyAlignment="1" applyProtection="1">
      <alignment horizontal="center" vertical="center" wrapText="1"/>
      <protection locked="0"/>
    </xf>
    <xf numFmtId="166" fontId="24" fillId="3" borderId="2" xfId="0" applyNumberFormat="1"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4" xfId="0" applyFont="1" applyFill="1" applyBorder="1" applyAlignment="1" applyProtection="1">
      <alignment horizontal="center" vertical="center" wrapText="1"/>
      <protection locked="0"/>
    </xf>
    <xf numFmtId="0" fontId="34" fillId="2" borderId="5" xfId="0" applyFont="1" applyFill="1" applyBorder="1" applyAlignment="1" applyProtection="1">
      <alignment horizontal="center" vertical="center" wrapText="1"/>
      <protection locked="0"/>
    </xf>
    <xf numFmtId="166" fontId="12" fillId="3" borderId="9" xfId="0" applyNumberFormat="1" applyFont="1" applyFill="1" applyBorder="1" applyAlignment="1" applyProtection="1">
      <alignment horizontal="center" vertical="center" wrapText="1"/>
      <protection locked="0"/>
    </xf>
    <xf numFmtId="166" fontId="12" fillId="3" borderId="2"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right" vertical="center" wrapText="1"/>
      <protection locked="0"/>
    </xf>
    <xf numFmtId="0" fontId="15" fillId="4" borderId="8" xfId="0" applyFont="1" applyFill="1" applyBorder="1" applyAlignment="1" applyProtection="1">
      <alignment horizontal="right" vertical="center" wrapText="1"/>
      <protection locked="0"/>
    </xf>
  </cellXfs>
  <cellStyles count="14">
    <cellStyle name="Comma" xfId="1" builtinId="3"/>
    <cellStyle name="Comma 2" xfId="9" xr:uid="{D086D8CC-3106-456B-9E7F-CD8A390276AD}"/>
    <cellStyle name="Comma 3" xfId="13" xr:uid="{620D7F81-FE27-4F8F-8A0E-4C36BC1E9024}"/>
    <cellStyle name="Currency" xfId="2" builtinId="4"/>
    <cellStyle name="Currency 2" xfId="5" xr:uid="{85E4EE70-9D57-4FFA-8B0F-0B2BE7C48CB0}"/>
    <cellStyle name="Hyperlink" xfId="4" builtinId="8"/>
    <cellStyle name="Normal" xfId="0" builtinId="0"/>
    <cellStyle name="Normal 2 2" xfId="11" xr:uid="{1C4FD466-318B-43F6-A708-F0BF118C8B74}"/>
    <cellStyle name="Normal 3" xfId="7" xr:uid="{9AB7F70B-57A5-4B1D-B260-071E57F84F69}"/>
    <cellStyle name="Normal 3 2" xfId="10" xr:uid="{BE2CEB28-7FA6-4C02-A080-A59702A66130}"/>
    <cellStyle name="Normal 4" xfId="12" xr:uid="{58035AB6-D82E-4061-B7E9-A828C20295FA}"/>
    <cellStyle name="Normal 5" xfId="6" xr:uid="{D25FCAA9-FDC2-4DCC-966B-01FBBC4D609D}"/>
    <cellStyle name="Normal 7" xfId="8" xr:uid="{CEEDCAFD-4C5E-4F40-909C-179BAD08835B}"/>
    <cellStyle name="Percent" xfId="3" builtinId="5"/>
  </cellStyles>
  <dxfs count="261">
    <dxf>
      <fill>
        <patternFill>
          <bgColor theme="4" tint="0.7999816888943144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4" tint="0.7999816888943144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theme="4" tint="0.79998168889431442"/>
        </patternFill>
      </fill>
    </dxf>
    <dxf>
      <fill>
        <patternFill>
          <bgColor rgb="FFFF0000"/>
        </patternFill>
      </fill>
    </dxf>
    <dxf>
      <fill>
        <patternFill>
          <bgColor theme="9" tint="0.39994506668294322"/>
        </patternFill>
      </fill>
    </dxf>
    <dxf>
      <fill>
        <patternFill>
          <bgColor theme="4" tint="0.79998168889431442"/>
        </patternFill>
      </fill>
    </dxf>
    <dxf>
      <fill>
        <patternFill>
          <bgColor rgb="FFFF0000"/>
        </patternFill>
      </fill>
    </dxf>
    <dxf>
      <fill>
        <patternFill>
          <bgColor theme="9" tint="0.39994506668294322"/>
        </patternFill>
      </fill>
    </dxf>
  </dxfs>
  <tableStyles count="0" defaultTableStyle="TableStyleMedium2" defaultPivotStyle="PivotStyleLight16"/>
  <colors>
    <mruColors>
      <color rgb="FF3760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2698750</xdr:colOff>
      <xdr:row>16</xdr:row>
      <xdr:rowOff>111457</xdr:rowOff>
    </xdr:from>
    <xdr:to>
      <xdr:col>3</xdr:col>
      <xdr:colOff>1146175</xdr:colOff>
      <xdr:row>16</xdr:row>
      <xdr:rowOff>790574</xdr:rowOff>
    </xdr:to>
    <xdr:pic>
      <xdr:nvPicPr>
        <xdr:cNvPr id="2" name="Picture 1">
          <a:extLst>
            <a:ext uri="{FF2B5EF4-FFF2-40B4-BE49-F238E27FC236}">
              <a16:creationId xmlns:a16="http://schemas.microsoft.com/office/drawing/2014/main" id="{5BCD5364-B6F7-40AE-8CF9-81E18545D6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4575" y="7261557"/>
          <a:ext cx="1330325" cy="679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2759075</xdr:colOff>
      <xdr:row>5</xdr:row>
      <xdr:rowOff>133350</xdr:rowOff>
    </xdr:from>
    <xdr:to>
      <xdr:col>3</xdr:col>
      <xdr:colOff>1876425</xdr:colOff>
      <xdr:row>5</xdr:row>
      <xdr:rowOff>921968</xdr:rowOff>
    </xdr:to>
    <xdr:pic>
      <xdr:nvPicPr>
        <xdr:cNvPr id="4" name="Picture 3">
          <a:extLst>
            <a:ext uri="{FF2B5EF4-FFF2-40B4-BE49-F238E27FC236}">
              <a16:creationId xmlns:a16="http://schemas.microsoft.com/office/drawing/2014/main" id="{8956A8EA-E64D-4FFE-994D-41BF08DBDB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736600"/>
          <a:ext cx="2000250" cy="788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1501775</xdr:colOff>
      <xdr:row>5</xdr:row>
      <xdr:rowOff>25401</xdr:rowOff>
    </xdr:from>
    <xdr:to>
      <xdr:col>3</xdr:col>
      <xdr:colOff>1945723</xdr:colOff>
      <xdr:row>5</xdr:row>
      <xdr:rowOff>1000125</xdr:rowOff>
    </xdr:to>
    <xdr:sp macro="" textlink="">
      <xdr:nvSpPr>
        <xdr:cNvPr id="5" name="Oval 4">
          <a:extLst>
            <a:ext uri="{FF2B5EF4-FFF2-40B4-BE49-F238E27FC236}">
              <a16:creationId xmlns:a16="http://schemas.microsoft.com/office/drawing/2014/main" id="{D5700BC2-1E03-4D9F-A142-97B80BCA7418}"/>
            </a:ext>
          </a:extLst>
        </xdr:cNvPr>
        <xdr:cNvSpPr/>
      </xdr:nvSpPr>
      <xdr:spPr>
        <a:xfrm>
          <a:off x="6540500" y="628651"/>
          <a:ext cx="443948" cy="974724"/>
        </a:xfrm>
        <a:prstGeom prst="ellipse">
          <a:avLst/>
        </a:prstGeom>
        <a:solidFill>
          <a:schemeClr val="accent1">
            <a:alpha val="24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2</xdr:col>
      <xdr:colOff>1266826</xdr:colOff>
      <xdr:row>9</xdr:row>
      <xdr:rowOff>752476</xdr:rowOff>
    </xdr:from>
    <xdr:to>
      <xdr:col>2</xdr:col>
      <xdr:colOff>2129188</xdr:colOff>
      <xdr:row>9</xdr:row>
      <xdr:rowOff>1057276</xdr:rowOff>
    </xdr:to>
    <xdr:pic>
      <xdr:nvPicPr>
        <xdr:cNvPr id="3" name="Picture 2">
          <a:extLst>
            <a:ext uri="{FF2B5EF4-FFF2-40B4-BE49-F238E27FC236}">
              <a16:creationId xmlns:a16="http://schemas.microsoft.com/office/drawing/2014/main" id="{E4E47281-6BA9-4623-B510-33A4087F591E}"/>
            </a:ext>
          </a:extLst>
        </xdr:cNvPr>
        <xdr:cNvPicPr>
          <a:picLocks noChangeAspect="1"/>
        </xdr:cNvPicPr>
      </xdr:nvPicPr>
      <xdr:blipFill>
        <a:blip xmlns:r="http://schemas.openxmlformats.org/officeDocument/2006/relationships" r:embed="rId3"/>
        <a:stretch>
          <a:fillRect/>
        </a:stretch>
      </xdr:blipFill>
      <xdr:spPr>
        <a:xfrm>
          <a:off x="3422651" y="5451476"/>
          <a:ext cx="862362" cy="304800"/>
        </a:xfrm>
        <a:prstGeom prst="rect">
          <a:avLst/>
        </a:prstGeom>
      </xdr:spPr>
    </xdr:pic>
    <xdr:clientData/>
  </xdr:twoCellAnchor>
  <xdr:twoCellAnchor editAs="oneCell">
    <xdr:from>
      <xdr:col>3</xdr:col>
      <xdr:colOff>508000</xdr:colOff>
      <xdr:row>9</xdr:row>
      <xdr:rowOff>195274</xdr:rowOff>
    </xdr:from>
    <xdr:to>
      <xdr:col>3</xdr:col>
      <xdr:colOff>1806576</xdr:colOff>
      <xdr:row>9</xdr:row>
      <xdr:rowOff>1033824</xdr:rowOff>
    </xdr:to>
    <xdr:pic>
      <xdr:nvPicPr>
        <xdr:cNvPr id="7" name="Picture 6">
          <a:extLst>
            <a:ext uri="{FF2B5EF4-FFF2-40B4-BE49-F238E27FC236}">
              <a16:creationId xmlns:a16="http://schemas.microsoft.com/office/drawing/2014/main" id="{199A80F6-D662-43A0-B5D7-556957F6968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46725" y="4894274"/>
          <a:ext cx="1298576" cy="83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60470</xdr:colOff>
      <xdr:row>1</xdr:row>
      <xdr:rowOff>69850</xdr:rowOff>
    </xdr:from>
    <xdr:to>
      <xdr:col>37</xdr:col>
      <xdr:colOff>463841</xdr:colOff>
      <xdr:row>1</xdr:row>
      <xdr:rowOff>320675</xdr:rowOff>
    </xdr:to>
    <xdr:sp macro="[0]!protect_all_sheets" textlink="">
      <xdr:nvSpPr>
        <xdr:cNvPr id="2" name="Rectangle: Rounded Corners 1">
          <a:extLst>
            <a:ext uri="{FF2B5EF4-FFF2-40B4-BE49-F238E27FC236}">
              <a16:creationId xmlns:a16="http://schemas.microsoft.com/office/drawing/2014/main" id="{E85452CD-B5D1-418E-A71A-52126B765550}"/>
            </a:ext>
          </a:extLst>
        </xdr:cNvPr>
        <xdr:cNvSpPr/>
      </xdr:nvSpPr>
      <xdr:spPr>
        <a:xfrm>
          <a:off x="25987520" y="174625"/>
          <a:ext cx="1622571" cy="250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Protect</a:t>
          </a:r>
        </a:p>
      </xdr:txBody>
    </xdr:sp>
    <xdr:clientData/>
  </xdr:twoCellAnchor>
  <xdr:twoCellAnchor>
    <xdr:from>
      <xdr:col>35</xdr:col>
      <xdr:colOff>63645</xdr:colOff>
      <xdr:row>1</xdr:row>
      <xdr:rowOff>350163</xdr:rowOff>
    </xdr:from>
    <xdr:to>
      <xdr:col>37</xdr:col>
      <xdr:colOff>454316</xdr:colOff>
      <xdr:row>2</xdr:row>
      <xdr:rowOff>203200</xdr:rowOff>
    </xdr:to>
    <xdr:sp macro="[0]!unprotect_all_sheets" textlink="">
      <xdr:nvSpPr>
        <xdr:cNvPr id="4" name="Rectangle: Rounded Corners 3">
          <a:extLst>
            <a:ext uri="{FF2B5EF4-FFF2-40B4-BE49-F238E27FC236}">
              <a16:creationId xmlns:a16="http://schemas.microsoft.com/office/drawing/2014/main" id="{033B4C11-5821-4F40-A675-53385EAF9FFE}"/>
            </a:ext>
          </a:extLst>
        </xdr:cNvPr>
        <xdr:cNvSpPr/>
      </xdr:nvSpPr>
      <xdr:spPr>
        <a:xfrm>
          <a:off x="25990695" y="454938"/>
          <a:ext cx="1609871" cy="2499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Un-Protect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141362</xdr:colOff>
      <xdr:row>5</xdr:row>
      <xdr:rowOff>202595</xdr:rowOff>
    </xdr:from>
    <xdr:to>
      <xdr:col>10</xdr:col>
      <xdr:colOff>990147</xdr:colOff>
      <xdr:row>10</xdr:row>
      <xdr:rowOff>183545</xdr:rowOff>
    </xdr:to>
    <xdr:sp macro="" textlink="">
      <xdr:nvSpPr>
        <xdr:cNvPr id="2" name="Flowchart: Alternate Process 1">
          <a:extLst>
            <a:ext uri="{FF2B5EF4-FFF2-40B4-BE49-F238E27FC236}">
              <a16:creationId xmlns:a16="http://schemas.microsoft.com/office/drawing/2014/main" id="{EC335E75-4A97-4DA4-87A9-7D4A7C26711F}"/>
            </a:ext>
          </a:extLst>
        </xdr:cNvPr>
        <xdr:cNvSpPr/>
      </xdr:nvSpPr>
      <xdr:spPr>
        <a:xfrm>
          <a:off x="7466087" y="1015395"/>
          <a:ext cx="5230285" cy="1152525"/>
        </a:xfrm>
        <a:prstGeom prst="flowChartAlternateProcess">
          <a:avLst/>
        </a:prstGeom>
        <a:solidFill>
          <a:schemeClr val="accent1">
            <a:alpha val="3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solidFill>
                <a:sysClr val="windowText" lastClr="000000"/>
              </a:solidFill>
            </a:rPr>
            <a:t>This tab is automatically populated.</a:t>
          </a:r>
        </a:p>
        <a:p>
          <a:pPr algn="ctr"/>
          <a:r>
            <a:rPr lang="en-US" sz="2000" b="1" i="1" u="sng">
              <a:solidFill>
                <a:srgbClr val="FF0000"/>
              </a:solidFill>
            </a:rPr>
            <a:t>Do not enter any data directly on this sheet.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E893-87A7-4379-9366-CD4D07B423F1}">
  <sheetPr codeName="Sheet26"/>
  <dimension ref="B2:D48"/>
  <sheetViews>
    <sheetView workbookViewId="0">
      <selection activeCell="C2" sqref="C2:D2"/>
    </sheetView>
  </sheetViews>
  <sheetFormatPr defaultRowHeight="14.75" x14ac:dyDescent="0.75"/>
  <cols>
    <col min="1" max="1" width="16.1328125" customWidth="1"/>
    <col min="2" max="2" width="22.1328125" style="319" customWidth="1"/>
    <col min="3" max="3" width="41.26953125" style="320" customWidth="1"/>
    <col min="4" max="4" width="30.54296875" style="320" customWidth="1"/>
    <col min="5" max="5" width="8.40625" customWidth="1"/>
  </cols>
  <sheetData>
    <row r="2" spans="2:4" ht="21" x14ac:dyDescent="1">
      <c r="B2" s="355" t="s">
        <v>0</v>
      </c>
      <c r="C2" s="376" t="s">
        <v>1</v>
      </c>
      <c r="D2" s="377"/>
    </row>
    <row r="4" spans="2:4" ht="31.5" customHeight="1" x14ac:dyDescent="0.75">
      <c r="B4" s="378" t="s">
        <v>2</v>
      </c>
      <c r="C4" s="378"/>
      <c r="D4" s="378"/>
    </row>
    <row r="5" spans="2:4" ht="40.5" customHeight="1" x14ac:dyDescent="0.75">
      <c r="B5" s="379" t="s">
        <v>3</v>
      </c>
      <c r="C5" s="379"/>
      <c r="D5" s="379"/>
    </row>
    <row r="6" spans="2:4" ht="86.9" customHeight="1" x14ac:dyDescent="0.75">
      <c r="B6" s="372" t="s">
        <v>4</v>
      </c>
      <c r="C6" s="372"/>
      <c r="D6" s="372"/>
    </row>
    <row r="7" spans="2:4" ht="148.69999999999999" customHeight="1" x14ac:dyDescent="0.75">
      <c r="B7" s="372" t="s">
        <v>5</v>
      </c>
      <c r="C7" s="372"/>
      <c r="D7" s="372"/>
    </row>
    <row r="8" spans="2:4" ht="60" customHeight="1" x14ac:dyDescent="0.75">
      <c r="B8" s="372" t="s">
        <v>6</v>
      </c>
      <c r="C8" s="372"/>
      <c r="D8" s="372"/>
    </row>
    <row r="9" spans="2:4" ht="27" customHeight="1" x14ac:dyDescent="0.75">
      <c r="B9" s="372" t="s">
        <v>7</v>
      </c>
      <c r="C9" s="372"/>
      <c r="D9" s="372"/>
    </row>
    <row r="10" spans="2:4" ht="85.5" customHeight="1" x14ac:dyDescent="0.75">
      <c r="B10" s="373" t="s">
        <v>8</v>
      </c>
      <c r="C10" s="373"/>
      <c r="D10" s="373"/>
    </row>
    <row r="11" spans="2:4" ht="54" customHeight="1" x14ac:dyDescent="0.75">
      <c r="B11" s="372" t="s">
        <v>9</v>
      </c>
      <c r="C11" s="372"/>
      <c r="D11" s="372"/>
    </row>
    <row r="12" spans="2:4" x14ac:dyDescent="0.75">
      <c r="B12" s="374"/>
      <c r="C12" s="374"/>
      <c r="D12" s="374"/>
    </row>
    <row r="13" spans="2:4" ht="16" x14ac:dyDescent="0.75">
      <c r="B13" s="375" t="s">
        <v>10</v>
      </c>
      <c r="C13" s="375"/>
      <c r="D13" s="375"/>
    </row>
    <row r="14" spans="2:4" ht="40.5" customHeight="1" x14ac:dyDescent="0.75">
      <c r="B14" s="371" t="s">
        <v>11</v>
      </c>
      <c r="C14" s="371"/>
      <c r="D14" s="371"/>
    </row>
    <row r="15" spans="2:4" ht="27" customHeight="1" x14ac:dyDescent="0.75">
      <c r="B15" s="371" t="s">
        <v>12</v>
      </c>
      <c r="C15" s="371"/>
      <c r="D15" s="371"/>
    </row>
    <row r="16" spans="2:4" ht="40.5" customHeight="1" x14ac:dyDescent="0.75">
      <c r="B16" s="371" t="s">
        <v>13</v>
      </c>
      <c r="C16" s="371"/>
      <c r="D16" s="371"/>
    </row>
    <row r="17" spans="2:4" ht="69.2" customHeight="1" x14ac:dyDescent="0.75">
      <c r="B17" s="371" t="s">
        <v>14</v>
      </c>
      <c r="C17" s="371"/>
      <c r="D17" s="371"/>
    </row>
    <row r="18" spans="2:4" x14ac:dyDescent="0.75">
      <c r="B18" s="371" t="s">
        <v>15</v>
      </c>
      <c r="C18" s="371"/>
      <c r="D18" s="371"/>
    </row>
    <row r="19" spans="2:4" x14ac:dyDescent="0.75">
      <c r="B19" s="371"/>
      <c r="C19" s="371"/>
      <c r="D19" s="371"/>
    </row>
    <row r="20" spans="2:4" ht="27.75" customHeight="1" x14ac:dyDescent="0.75">
      <c r="B20" s="370" t="s">
        <v>16</v>
      </c>
      <c r="C20" s="370"/>
      <c r="D20" s="370"/>
    </row>
    <row r="21" spans="2:4" ht="15.5" thickBot="1" x14ac:dyDescent="0.9"/>
    <row r="22" spans="2:4" ht="27" customHeight="1" thickBot="1" x14ac:dyDescent="0.9">
      <c r="B22" s="295" t="s">
        <v>17</v>
      </c>
      <c r="C22" s="295" t="s">
        <v>18</v>
      </c>
      <c r="D22" s="348" t="s">
        <v>19</v>
      </c>
    </row>
    <row r="23" spans="2:4" ht="27" customHeight="1" x14ac:dyDescent="0.75">
      <c r="B23" s="296" t="s">
        <v>20</v>
      </c>
      <c r="C23" s="321" t="s">
        <v>21</v>
      </c>
      <c r="D23" s="321" t="s">
        <v>22</v>
      </c>
    </row>
    <row r="24" spans="2:4" ht="27" customHeight="1" x14ac:dyDescent="0.75">
      <c r="B24" s="297" t="s">
        <v>23</v>
      </c>
      <c r="C24" s="322" t="s">
        <v>24</v>
      </c>
      <c r="D24" s="322" t="s">
        <v>25</v>
      </c>
    </row>
    <row r="25" spans="2:4" ht="27" customHeight="1" x14ac:dyDescent="0.75">
      <c r="B25" s="296" t="s">
        <v>26</v>
      </c>
      <c r="C25" s="321" t="s">
        <v>27</v>
      </c>
      <c r="D25" s="321" t="s">
        <v>28</v>
      </c>
    </row>
    <row r="26" spans="2:4" ht="27" customHeight="1" x14ac:dyDescent="0.75">
      <c r="B26" s="297" t="s">
        <v>29</v>
      </c>
      <c r="C26" s="322" t="s">
        <v>30</v>
      </c>
      <c r="D26" s="322" t="s">
        <v>31</v>
      </c>
    </row>
    <row r="27" spans="2:4" ht="27" customHeight="1" x14ac:dyDescent="0.75">
      <c r="B27" s="296" t="s">
        <v>32</v>
      </c>
      <c r="C27" s="321" t="s">
        <v>33</v>
      </c>
      <c r="D27" s="321" t="s">
        <v>31</v>
      </c>
    </row>
    <row r="28" spans="2:4" ht="27" customHeight="1" x14ac:dyDescent="0.75">
      <c r="B28" s="297" t="s">
        <v>34</v>
      </c>
      <c r="C28" s="322" t="s">
        <v>35</v>
      </c>
      <c r="D28" s="322" t="s">
        <v>36</v>
      </c>
    </row>
    <row r="29" spans="2:4" ht="27" customHeight="1" x14ac:dyDescent="0.75">
      <c r="B29" s="296" t="s">
        <v>37</v>
      </c>
      <c r="C29" s="321" t="s">
        <v>38</v>
      </c>
      <c r="D29" s="321" t="s">
        <v>39</v>
      </c>
    </row>
    <row r="30" spans="2:4" ht="27" customHeight="1" x14ac:dyDescent="0.75">
      <c r="B30" s="297" t="s">
        <v>40</v>
      </c>
      <c r="C30" s="322" t="s">
        <v>41</v>
      </c>
      <c r="D30" s="322" t="s">
        <v>42</v>
      </c>
    </row>
    <row r="31" spans="2:4" ht="27" customHeight="1" x14ac:dyDescent="0.75">
      <c r="B31" s="296" t="s">
        <v>43</v>
      </c>
      <c r="C31" s="321" t="s">
        <v>44</v>
      </c>
      <c r="D31" s="321" t="s">
        <v>45</v>
      </c>
    </row>
    <row r="32" spans="2:4" ht="27" customHeight="1" x14ac:dyDescent="0.75">
      <c r="B32" s="297" t="s">
        <v>46</v>
      </c>
      <c r="C32" s="322" t="s">
        <v>47</v>
      </c>
      <c r="D32" s="322" t="s">
        <v>39</v>
      </c>
    </row>
    <row r="33" spans="2:4" ht="27" customHeight="1" x14ac:dyDescent="0.75">
      <c r="B33" s="296" t="s">
        <v>48</v>
      </c>
      <c r="C33" s="321" t="s">
        <v>49</v>
      </c>
      <c r="D33" s="321" t="s">
        <v>39</v>
      </c>
    </row>
    <row r="34" spans="2:4" ht="27" customHeight="1" x14ac:dyDescent="0.75">
      <c r="B34" s="297" t="s">
        <v>50</v>
      </c>
      <c r="C34" s="322" t="s">
        <v>51</v>
      </c>
      <c r="D34" s="322" t="s">
        <v>39</v>
      </c>
    </row>
    <row r="35" spans="2:4" ht="27" customHeight="1" x14ac:dyDescent="0.75">
      <c r="B35" s="296" t="s">
        <v>52</v>
      </c>
      <c r="C35" s="321" t="s">
        <v>53</v>
      </c>
      <c r="D35" s="321" t="s">
        <v>39</v>
      </c>
    </row>
    <row r="36" spans="2:4" ht="27" customHeight="1" x14ac:dyDescent="0.75">
      <c r="B36" s="297" t="s">
        <v>54</v>
      </c>
      <c r="C36" s="322" t="s">
        <v>55</v>
      </c>
      <c r="D36" s="322" t="s">
        <v>39</v>
      </c>
    </row>
    <row r="37" spans="2:4" ht="27" customHeight="1" x14ac:dyDescent="0.75">
      <c r="B37" s="296" t="s">
        <v>56</v>
      </c>
      <c r="C37" s="321" t="s">
        <v>57</v>
      </c>
      <c r="D37" s="321" t="s">
        <v>39</v>
      </c>
    </row>
    <row r="38" spans="2:4" ht="27" customHeight="1" x14ac:dyDescent="0.75">
      <c r="B38" s="349" t="s">
        <v>58</v>
      </c>
      <c r="C38" s="350" t="s">
        <v>59</v>
      </c>
      <c r="D38" s="350" t="s">
        <v>39</v>
      </c>
    </row>
    <row r="39" spans="2:4" ht="27" customHeight="1" x14ac:dyDescent="0.75">
      <c r="B39" s="296" t="s">
        <v>60</v>
      </c>
      <c r="C39" s="321" t="s">
        <v>59</v>
      </c>
      <c r="D39" s="321" t="s">
        <v>39</v>
      </c>
    </row>
    <row r="40" spans="2:4" ht="27" customHeight="1" x14ac:dyDescent="0.75">
      <c r="B40" s="297" t="s">
        <v>61</v>
      </c>
      <c r="C40" s="322" t="s">
        <v>62</v>
      </c>
      <c r="D40" s="322" t="s">
        <v>39</v>
      </c>
    </row>
    <row r="41" spans="2:4" ht="27" customHeight="1" x14ac:dyDescent="0.75">
      <c r="B41" s="296" t="s">
        <v>63</v>
      </c>
      <c r="C41" s="321" t="s">
        <v>64</v>
      </c>
      <c r="D41" s="321" t="s">
        <v>39</v>
      </c>
    </row>
    <row r="42" spans="2:4" ht="27" customHeight="1" x14ac:dyDescent="0.75">
      <c r="B42" s="297" t="s">
        <v>65</v>
      </c>
      <c r="C42" s="322" t="s">
        <v>66</v>
      </c>
      <c r="D42" s="322" t="s">
        <v>39</v>
      </c>
    </row>
    <row r="43" spans="2:4" ht="27" customHeight="1" x14ac:dyDescent="0.75">
      <c r="B43" s="296" t="s">
        <v>67</v>
      </c>
      <c r="C43" s="321" t="s">
        <v>68</v>
      </c>
      <c r="D43" s="321" t="s">
        <v>28</v>
      </c>
    </row>
    <row r="44" spans="2:4" ht="27" customHeight="1" x14ac:dyDescent="0.75">
      <c r="B44" s="297" t="s">
        <v>69</v>
      </c>
      <c r="C44" s="322" t="s">
        <v>70</v>
      </c>
      <c r="D44" s="322" t="s">
        <v>39</v>
      </c>
    </row>
    <row r="45" spans="2:4" ht="27" customHeight="1" x14ac:dyDescent="0.75">
      <c r="B45" s="296" t="s">
        <v>71</v>
      </c>
      <c r="C45" s="321" t="s">
        <v>72</v>
      </c>
      <c r="D45" s="321" t="s">
        <v>45</v>
      </c>
    </row>
    <row r="46" spans="2:4" ht="27" customHeight="1" x14ac:dyDescent="0.75">
      <c r="B46" s="297" t="s">
        <v>73</v>
      </c>
      <c r="C46" s="322" t="s">
        <v>74</v>
      </c>
      <c r="D46" s="322" t="s">
        <v>28</v>
      </c>
    </row>
    <row r="47" spans="2:4" ht="27" customHeight="1" x14ac:dyDescent="0.75">
      <c r="B47" s="296" t="s">
        <v>75</v>
      </c>
      <c r="C47" s="321" t="s">
        <v>76</v>
      </c>
      <c r="D47" s="321" t="s">
        <v>45</v>
      </c>
    </row>
    <row r="48" spans="2:4" ht="27" customHeight="1" x14ac:dyDescent="0.75">
      <c r="B48" s="297" t="s">
        <v>77</v>
      </c>
      <c r="C48" s="322" t="s">
        <v>78</v>
      </c>
      <c r="D48" s="322" t="s">
        <v>39</v>
      </c>
    </row>
  </sheetData>
  <mergeCells count="18">
    <mergeCell ref="C2:D2"/>
    <mergeCell ref="B4:D4"/>
    <mergeCell ref="B5:D5"/>
    <mergeCell ref="B6:D6"/>
    <mergeCell ref="B7:D7"/>
    <mergeCell ref="B20:D20"/>
    <mergeCell ref="B16:D16"/>
    <mergeCell ref="B8:D8"/>
    <mergeCell ref="B9:D9"/>
    <mergeCell ref="B10:D10"/>
    <mergeCell ref="B11:D11"/>
    <mergeCell ref="B12:D12"/>
    <mergeCell ref="B13:D13"/>
    <mergeCell ref="B14:D14"/>
    <mergeCell ref="B15:D15"/>
    <mergeCell ref="B17:D17"/>
    <mergeCell ref="B18:D18"/>
    <mergeCell ref="B19:D19"/>
  </mergeCells>
  <pageMargins left="0.7" right="0.7" top="0.75" bottom="0.75" header="0.3" footer="0.3"/>
  <pageSetup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5D2F-27F7-4256-B017-157F8518A853}">
  <sheetPr codeName="Sheet17"/>
  <dimension ref="A1:U21"/>
  <sheetViews>
    <sheetView workbookViewId="0"/>
  </sheetViews>
  <sheetFormatPr defaultColWidth="8.7265625" defaultRowHeight="14.75" x14ac:dyDescent="0.75"/>
  <cols>
    <col min="1" max="1" width="5.1328125" style="70" customWidth="1"/>
    <col min="2" max="2" width="34.1328125" style="70" customWidth="1"/>
    <col min="3" max="3" width="22.863281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21" ht="1.7"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21" ht="27.75" customHeight="1" x14ac:dyDescent="1.45">
      <c r="A2" s="383" t="s">
        <v>324</v>
      </c>
      <c r="B2" s="384"/>
      <c r="C2" s="384"/>
      <c r="D2" s="384"/>
      <c r="E2" s="384"/>
      <c r="F2" s="384"/>
      <c r="G2" s="384"/>
      <c r="H2" s="384"/>
      <c r="I2" s="384"/>
      <c r="J2" s="385"/>
      <c r="U2" s="220"/>
    </row>
    <row r="3" spans="1:21"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c r="U3" s="221"/>
    </row>
    <row r="4" spans="1:21" ht="14.25" customHeight="1" x14ac:dyDescent="0.75">
      <c r="A4" s="73">
        <v>1</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21"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21"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21"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21" ht="14.25" customHeight="1" x14ac:dyDescent="0.75">
      <c r="A8" s="78">
        <f t="shared" si="1"/>
        <v>5</v>
      </c>
      <c r="B8" s="113"/>
      <c r="C8" s="78"/>
      <c r="D8" s="91" t="str">
        <f>IF(C8="","",VLOOKUP(C8,Controls!$W:$Y,2,FALSE))</f>
        <v/>
      </c>
      <c r="E8" s="125"/>
      <c r="F8" s="125"/>
      <c r="G8" s="131" t="str">
        <f ca="1">IF(F8="","",VLOOKUP(MID(CELL("filename",$A$1),FIND("]",CELL("filename",$A$1))+1,255),Controls!$D:$E,2,FALSE))</f>
        <v/>
      </c>
      <c r="H8" s="104" t="str">
        <f t="shared" si="0"/>
        <v/>
      </c>
      <c r="I8" s="104" t="str">
        <f>IF(E8+F8=0,"",IF(E8="",0,E8*'Core Staff'!$L$5)+IF(H8="",0,H8))</f>
        <v/>
      </c>
      <c r="J8" s="94"/>
    </row>
    <row r="9" spans="1:21" ht="14.25" customHeight="1" x14ac:dyDescent="0.75">
      <c r="A9" s="78">
        <f t="shared" si="1"/>
        <v>6</v>
      </c>
      <c r="B9" s="113"/>
      <c r="C9" s="78"/>
      <c r="D9" s="91" t="str">
        <f>IF(C9="","",VLOOKUP(C9,Controls!$W:$Y,2,FALSE))</f>
        <v/>
      </c>
      <c r="E9" s="125"/>
      <c r="F9" s="125"/>
      <c r="G9" s="131" t="str">
        <f ca="1">IF(F9="","",VLOOKUP(MID(CELL("filename",$A$1),FIND("]",CELL("filename",$A$1))+1,255),Controls!$D:$E,2,FALSE))</f>
        <v/>
      </c>
      <c r="H9" s="104" t="str">
        <f t="shared" si="0"/>
        <v/>
      </c>
      <c r="I9" s="104" t="str">
        <f>IF(E9+F9=0,"",IF(E9="",0,E9*'Core Staff'!$L$5)+IF(H9="",0,H9))</f>
        <v/>
      </c>
      <c r="J9" s="94"/>
    </row>
    <row r="10" spans="1:21" ht="14.25" customHeight="1" x14ac:dyDescent="0.75">
      <c r="A10" s="78">
        <f t="shared" si="1"/>
        <v>7</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21"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21"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21"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21"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21"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21"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329</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1048576">
    <cfRule type="expression" priority="1" stopIfTrue="1">
      <formula>ROW($A1)&lt;$A$1</formula>
    </cfRule>
    <cfRule type="expression" priority="2" stopIfTrue="1">
      <formula>A$1=""</formula>
    </cfRule>
    <cfRule type="expression" priority="3" stopIfTrue="1">
      <formula>$A1=""</formula>
    </cfRule>
    <cfRule type="cellIs" dxfId="132" priority="4" operator="equal">
      <formula>"√"</formula>
    </cfRule>
    <cfRule type="cellIs" dxfId="131" priority="5" operator="equal">
      <formula>"X"</formula>
    </cfRule>
    <cfRule type="expression" dxfId="130" priority="6">
      <formula>ROW($A1)/2=ROUND(ROW($A1)/2,0)</formula>
    </cfRule>
  </conditionalFormatting>
  <dataValidations count="3">
    <dataValidation type="list" allowBlank="1" showInputMessage="1" showErrorMessage="1" sqref="D3:D19" xr:uid="{15E11741-899C-4AF3-9526-20C56E90F0E0}">
      <formula1>$W$4:$W$6</formula1>
    </dataValidation>
    <dataValidation type="list" allowBlank="1" showInputMessage="1" showErrorMessage="1" sqref="C21:C1048576" xr:uid="{674DA1B0-87B7-4B68-AC70-D80A8D7ACCD4}">
      <formula1>$T$4:$T$26</formula1>
    </dataValidation>
    <dataValidation type="list" allowBlank="1" showInputMessage="1" showErrorMessage="1" sqref="C3" xr:uid="{292559CA-1778-4C9E-B6B0-5242FAD7EA1E}">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2EB4001-867F-4196-9E17-D49AF021A752}">
          <x14:formula1>
            <xm:f>Controls!$W$4:$W$25</xm:f>
          </x14:formula1>
          <xm:sqref>C4:C19</xm:sqref>
        </x14:dataValidation>
        <x14:dataValidation type="list" allowBlank="1" showInputMessage="1" showErrorMessage="1" xr:uid="{67039A14-5D0E-4B02-9ABC-9C47B55F9A4E}">
          <x14:formula1>
            <xm:f>Controls!$AQ$4:$AQ$6</xm:f>
          </x14:formula1>
          <xm:sqref>D21:D1048576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33A6-492D-4655-94E3-8661FCE056D1}">
  <sheetPr codeName="Sheet18"/>
  <dimension ref="A1:P21"/>
  <sheetViews>
    <sheetView workbookViewId="0"/>
  </sheetViews>
  <sheetFormatPr defaultColWidth="8.7265625" defaultRowHeight="14.75"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2.9"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330</v>
      </c>
      <c r="B2" s="384"/>
      <c r="C2" s="384"/>
      <c r="D2" s="384"/>
      <c r="E2" s="384"/>
      <c r="F2" s="384"/>
      <c r="G2" s="384"/>
      <c r="H2" s="384"/>
      <c r="I2" s="384"/>
      <c r="J2" s="385"/>
    </row>
    <row r="3" spans="1:16"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v>1</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16"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16"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16" ht="14.25" customHeight="1" x14ac:dyDescent="0.75">
      <c r="A8" s="78">
        <f t="shared" si="1"/>
        <v>5</v>
      </c>
      <c r="B8" s="113"/>
      <c r="C8" s="78"/>
      <c r="D8" s="91" t="str">
        <f>IF(C8="","",VLOOKUP(C8,Controls!$W:$Y,2,FALSE))</f>
        <v/>
      </c>
      <c r="E8" s="125"/>
      <c r="F8" s="125"/>
      <c r="G8" s="131" t="str">
        <f ca="1">IF(F8="","",VLOOKUP(MID(CELL("filename",$A$1),FIND("]",CELL("filename",$A$1))+1,255),Controls!$D:$E,2,FALSE))</f>
        <v/>
      </c>
      <c r="H8" s="104" t="str">
        <f t="shared" si="0"/>
        <v/>
      </c>
      <c r="I8" s="104" t="str">
        <f>IF(E8+F8=0,"",IF(E8="",0,E8*'Core Staff'!$L$5)+IF(H8="",0,H8))</f>
        <v/>
      </c>
      <c r="J8" s="94"/>
    </row>
    <row r="9" spans="1:16" ht="14.25" customHeight="1" x14ac:dyDescent="0.75">
      <c r="A9" s="78">
        <f t="shared" si="1"/>
        <v>6</v>
      </c>
      <c r="B9" s="113"/>
      <c r="C9" s="78"/>
      <c r="D9" s="91" t="str">
        <f>IF(C9="","",VLOOKUP(C9,Controls!$W:$Y,2,FALSE))</f>
        <v/>
      </c>
      <c r="E9" s="125"/>
      <c r="F9" s="125"/>
      <c r="G9" s="131" t="str">
        <f ca="1">IF(F9="","",VLOOKUP(MID(CELL("filename",$A$1),FIND("]",CELL("filename",$A$1))+1,255),Controls!$D:$E,2,FALSE))</f>
        <v/>
      </c>
      <c r="H9" s="104" t="str">
        <f t="shared" si="0"/>
        <v/>
      </c>
      <c r="I9" s="104" t="str">
        <f>IF(E9+F9=0,"",IF(E9="",0,E9*'Core Staff'!$L$5)+IF(H9="",0,H9))</f>
        <v/>
      </c>
      <c r="J9" s="94"/>
    </row>
    <row r="10" spans="1:16" ht="14.25" customHeight="1" x14ac:dyDescent="0.75">
      <c r="A10" s="78">
        <f t="shared" si="1"/>
        <v>7</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16"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16"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16"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16"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16"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16"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331</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2 A19:ZZ19 A4:B18 G4:ZZ18 A3 C3:ZZ3 A21:ZZ1048576 A20 E20:ZZ20">
    <cfRule type="expression" priority="25" stopIfTrue="1">
      <formula>ROW($A1)&lt;$A$1</formula>
    </cfRule>
    <cfRule type="expression" priority="26" stopIfTrue="1">
      <formula>A$1=""</formula>
    </cfRule>
    <cfRule type="expression" priority="27" stopIfTrue="1">
      <formula>$A1=""</formula>
    </cfRule>
    <cfRule type="cellIs" dxfId="129" priority="28" operator="equal">
      <formula>"√"</formula>
    </cfRule>
    <cfRule type="cellIs" dxfId="128" priority="29" operator="equal">
      <formula>"X"</formula>
    </cfRule>
    <cfRule type="expression" dxfId="127" priority="30">
      <formula>ROW($A1)/2=ROUND(ROW($A1)/2,0)</formula>
    </cfRule>
  </conditionalFormatting>
  <conditionalFormatting sqref="C4:F18">
    <cfRule type="expression" priority="13" stopIfTrue="1">
      <formula>ROW($A4)&lt;$A$1</formula>
    </cfRule>
    <cfRule type="expression" priority="14" stopIfTrue="1">
      <formula>C$1=""</formula>
    </cfRule>
    <cfRule type="expression" priority="15" stopIfTrue="1">
      <formula>$A4=""</formula>
    </cfRule>
    <cfRule type="cellIs" dxfId="126" priority="16" operator="equal">
      <formula>"√"</formula>
    </cfRule>
    <cfRule type="cellIs" dxfId="125" priority="17" operator="equal">
      <formula>"X"</formula>
    </cfRule>
    <cfRule type="expression" dxfId="124" priority="18">
      <formula>ROW($A4)/2=ROUND(ROW($A4)/2,0)</formula>
    </cfRule>
  </conditionalFormatting>
  <conditionalFormatting sqref="B3">
    <cfRule type="expression" priority="7" stopIfTrue="1">
      <formula>ROW($A3)&lt;$A$1</formula>
    </cfRule>
    <cfRule type="expression" priority="8" stopIfTrue="1">
      <formula>B$1=""</formula>
    </cfRule>
    <cfRule type="expression" priority="9" stopIfTrue="1">
      <formula>$A3=""</formula>
    </cfRule>
    <cfRule type="cellIs" dxfId="123" priority="10" operator="equal">
      <formula>"√"</formula>
    </cfRule>
    <cfRule type="cellIs" dxfId="122" priority="11" operator="equal">
      <formula>"X"</formula>
    </cfRule>
    <cfRule type="expression" dxfId="121" priority="12">
      <formula>ROW($A3)/2=ROUND(ROW($A3)/2,0)</formula>
    </cfRule>
  </conditionalFormatting>
  <conditionalFormatting sqref="B20:D20">
    <cfRule type="expression" priority="1" stopIfTrue="1">
      <formula>ROW($A20)&lt;$A$1</formula>
    </cfRule>
    <cfRule type="expression" priority="2" stopIfTrue="1">
      <formula>B$1=""</formula>
    </cfRule>
    <cfRule type="expression" priority="3" stopIfTrue="1">
      <formula>$A20=""</formula>
    </cfRule>
    <cfRule type="cellIs" dxfId="120" priority="4" operator="equal">
      <formula>"√"</formula>
    </cfRule>
    <cfRule type="cellIs" dxfId="119" priority="5" operator="equal">
      <formula>"X"</formula>
    </cfRule>
    <cfRule type="expression" dxfId="118" priority="6">
      <formula>ROW($A20)/2=ROUND(ROW($A20)/2,0)</formula>
    </cfRule>
  </conditionalFormatting>
  <dataValidations count="3">
    <dataValidation type="list" allowBlank="1" showInputMessage="1" showErrorMessage="1" sqref="D3:D19" xr:uid="{93CEC1BB-4C37-427C-BD95-D5BA96946FE6}">
      <formula1>$W$4:$W$6</formula1>
    </dataValidation>
    <dataValidation type="list" allowBlank="1" showInputMessage="1" showErrorMessage="1" sqref="C21:C1048576" xr:uid="{7930AE1E-96EE-45AC-B6ED-DF008278CF97}">
      <formula1>$T$4:$T$26</formula1>
    </dataValidation>
    <dataValidation type="list" allowBlank="1" showInputMessage="1" showErrorMessage="1" sqref="C3" xr:uid="{65601CE0-8F40-4A85-AB29-8FDB71B2C2D8}">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294D958-FD43-421F-A66B-486279035987}">
          <x14:formula1>
            <xm:f>Controls!$W$4:$W$25</xm:f>
          </x14:formula1>
          <xm:sqref>C4:C19</xm:sqref>
        </x14:dataValidation>
        <x14:dataValidation type="list" allowBlank="1" showInputMessage="1" showErrorMessage="1" xr:uid="{3D2B0B55-9697-40B3-BB56-B249D3613823}">
          <x14:formula1>
            <xm:f>Controls!$AQ$4:$AQ$6</xm:f>
          </x14:formula1>
          <xm:sqref>D21:D1048576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52E6-6DAA-4D83-8A6E-EC963120C5B2}">
  <sheetPr codeName="Sheet19"/>
  <dimension ref="A1:P21"/>
  <sheetViews>
    <sheetView workbookViewId="0">
      <selection activeCell="C7" sqref="C7"/>
    </sheetView>
  </sheetViews>
  <sheetFormatPr defaultColWidth="8.7265625" defaultRowHeight="14.75"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2.1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332</v>
      </c>
      <c r="B2" s="384"/>
      <c r="C2" s="384"/>
      <c r="D2" s="384"/>
      <c r="E2" s="384"/>
      <c r="F2" s="384"/>
      <c r="G2" s="384"/>
      <c r="H2" s="384"/>
      <c r="I2" s="384"/>
      <c r="J2" s="385"/>
    </row>
    <row r="3" spans="1:16"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v>1</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16"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16"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16" ht="14.25" customHeight="1" x14ac:dyDescent="0.75">
      <c r="A8" s="78">
        <f t="shared" si="1"/>
        <v>5</v>
      </c>
      <c r="B8" s="113"/>
      <c r="C8" s="78"/>
      <c r="D8" s="91" t="str">
        <f>IF(C8="","",VLOOKUP(C8,Controls!$W:$Y,2,FALSE))</f>
        <v/>
      </c>
      <c r="E8" s="125"/>
      <c r="F8" s="125"/>
      <c r="G8" s="131" t="str">
        <f ca="1">IF(F8="","",VLOOKUP(MID(CELL("filename",$A$1),FIND("]",CELL("filename",$A$1))+1,255),Controls!$D:$E,2,FALSE))</f>
        <v/>
      </c>
      <c r="H8" s="104" t="str">
        <f t="shared" si="0"/>
        <v/>
      </c>
      <c r="I8" s="104" t="str">
        <f>IF(E8+F8=0,"",IF(E8="",0,E8*'Core Staff'!$L$5)+IF(H8="",0,H8))</f>
        <v/>
      </c>
      <c r="J8" s="94"/>
    </row>
    <row r="9" spans="1:16" ht="14.25" customHeight="1" x14ac:dyDescent="0.75">
      <c r="A9" s="78">
        <f t="shared" si="1"/>
        <v>6</v>
      </c>
      <c r="B9" s="113"/>
      <c r="C9" s="78"/>
      <c r="D9" s="91" t="str">
        <f>IF(C9="","",VLOOKUP(C9,Controls!$W:$Y,2,FALSE))</f>
        <v/>
      </c>
      <c r="E9" s="125"/>
      <c r="F9" s="125"/>
      <c r="G9" s="131" t="str">
        <f ca="1">IF(F9="","",VLOOKUP(MID(CELL("filename",$A$1),FIND("]",CELL("filename",$A$1))+1,255),Controls!$D:$E,2,FALSE))</f>
        <v/>
      </c>
      <c r="H9" s="104" t="str">
        <f t="shared" si="0"/>
        <v/>
      </c>
      <c r="I9" s="104" t="str">
        <f>IF(E9+F9=0,"",IF(E9="",0,E9*'Core Staff'!$L$5)+IF(H9="",0,H9))</f>
        <v/>
      </c>
      <c r="J9" s="94"/>
    </row>
    <row r="10" spans="1:16" ht="14.25" customHeight="1" x14ac:dyDescent="0.75">
      <c r="A10" s="78">
        <f t="shared" si="1"/>
        <v>7</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16"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16"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16"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16"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16"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16"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333</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2 A5:ZZ19 A4:D4 G4:ZZ4 A3 C3:ZZ3 A21:ZZ1048576 A20 E20:ZZ20">
    <cfRule type="expression" priority="19" stopIfTrue="1">
      <formula>ROW($A1)&lt;$A$1</formula>
    </cfRule>
    <cfRule type="expression" priority="20" stopIfTrue="1">
      <formula>A$1=""</formula>
    </cfRule>
    <cfRule type="expression" priority="21" stopIfTrue="1">
      <formula>$A1=""</formula>
    </cfRule>
    <cfRule type="cellIs" dxfId="117" priority="22" operator="equal">
      <formula>"√"</formula>
    </cfRule>
    <cfRule type="cellIs" dxfId="116" priority="23" operator="equal">
      <formula>"X"</formula>
    </cfRule>
    <cfRule type="expression" dxfId="115" priority="24">
      <formula>ROW($A1)/2=ROUND(ROW($A1)/2,0)</formula>
    </cfRule>
  </conditionalFormatting>
  <conditionalFormatting sqref="E4:F4">
    <cfRule type="expression" priority="13" stopIfTrue="1">
      <formula>ROW($A4)&lt;$A$1</formula>
    </cfRule>
    <cfRule type="expression" priority="14" stopIfTrue="1">
      <formula>E$1=""</formula>
    </cfRule>
    <cfRule type="expression" priority="15" stopIfTrue="1">
      <formula>$A4=""</formula>
    </cfRule>
    <cfRule type="cellIs" dxfId="114" priority="16" operator="equal">
      <formula>"√"</formula>
    </cfRule>
    <cfRule type="cellIs" dxfId="113" priority="17" operator="equal">
      <formula>"X"</formula>
    </cfRule>
    <cfRule type="expression" dxfId="112" priority="18">
      <formula>ROW($A4)/2=ROUND(ROW($A4)/2,0)</formula>
    </cfRule>
  </conditionalFormatting>
  <conditionalFormatting sqref="B3">
    <cfRule type="expression" priority="7" stopIfTrue="1">
      <formula>ROW($A3)&lt;$A$1</formula>
    </cfRule>
    <cfRule type="expression" priority="8" stopIfTrue="1">
      <formula>B$1=""</formula>
    </cfRule>
    <cfRule type="expression" priority="9" stopIfTrue="1">
      <formula>$A3=""</formula>
    </cfRule>
    <cfRule type="cellIs" dxfId="111" priority="10" operator="equal">
      <formula>"√"</formula>
    </cfRule>
    <cfRule type="cellIs" dxfId="110" priority="11" operator="equal">
      <formula>"X"</formula>
    </cfRule>
    <cfRule type="expression" dxfId="109" priority="12">
      <formula>ROW($A3)/2=ROUND(ROW($A3)/2,0)</formula>
    </cfRule>
  </conditionalFormatting>
  <conditionalFormatting sqref="B20:D20">
    <cfRule type="expression" priority="1" stopIfTrue="1">
      <formula>ROW($A20)&lt;$A$1</formula>
    </cfRule>
    <cfRule type="expression" priority="2" stopIfTrue="1">
      <formula>B$1=""</formula>
    </cfRule>
    <cfRule type="expression" priority="3" stopIfTrue="1">
      <formula>$A20=""</formula>
    </cfRule>
    <cfRule type="cellIs" dxfId="108" priority="4" operator="equal">
      <formula>"√"</formula>
    </cfRule>
    <cfRule type="cellIs" dxfId="107" priority="5" operator="equal">
      <formula>"X"</formula>
    </cfRule>
    <cfRule type="expression" dxfId="106" priority="6">
      <formula>ROW($A20)/2=ROUND(ROW($A20)/2,0)</formula>
    </cfRule>
  </conditionalFormatting>
  <dataValidations count="3">
    <dataValidation type="list" allowBlank="1" showInputMessage="1" showErrorMessage="1" sqref="D3:D19" xr:uid="{282A0127-EF63-4CE8-8A06-6084ACFDC59A}">
      <formula1>$W$4:$W$6</formula1>
    </dataValidation>
    <dataValidation type="list" allowBlank="1" showInputMessage="1" showErrorMessage="1" sqref="C21:C1048576" xr:uid="{2F64E228-5656-4DA1-9A21-D6E9F307B943}">
      <formula1>$T$4:$T$26</formula1>
    </dataValidation>
    <dataValidation type="list" allowBlank="1" showInputMessage="1" showErrorMessage="1" sqref="C3" xr:uid="{7C783159-28E0-4CF5-AC0E-325BF50516BC}">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D707071-65DD-4A76-82F0-AB1A475EDECC}">
          <x14:formula1>
            <xm:f>Controls!$W$4:$W$25</xm:f>
          </x14:formula1>
          <xm:sqref>C4:C19</xm:sqref>
        </x14:dataValidation>
        <x14:dataValidation type="list" allowBlank="1" showInputMessage="1" showErrorMessage="1" xr:uid="{EE95E251-E7CD-4ACB-8318-46246746ECFC}">
          <x14:formula1>
            <xm:f>Controls!$AQ$4:$AQ$6</xm:f>
          </x14:formula1>
          <xm:sqref>D21:D1048576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32F7-FD27-46C5-8EFC-C1E607A44D98}">
  <sheetPr codeName="Sheet8">
    <pageSetUpPr fitToPage="1"/>
  </sheetPr>
  <dimension ref="A1:P21"/>
  <sheetViews>
    <sheetView workbookViewId="0">
      <pane ySplit="3" topLeftCell="A4" activePane="bottomLeft" state="frozen"/>
      <selection pane="bottomLeft" activeCell="B4" sqref="B4"/>
    </sheetView>
  </sheetViews>
  <sheetFormatPr defaultColWidth="8.7265625" defaultRowHeight="14.75" x14ac:dyDescent="0.75"/>
  <cols>
    <col min="1" max="1" width="6.1328125" style="86" customWidth="1"/>
    <col min="2" max="2" width="26.40625" style="70" customWidth="1"/>
    <col min="3" max="4" width="13.1328125" style="86" customWidth="1"/>
    <col min="5" max="5" width="16.7265625" style="86" customWidth="1"/>
    <col min="6" max="6" width="3" style="96" bestFit="1" customWidth="1"/>
    <col min="7" max="7" width="39.86328125" style="70" customWidth="1"/>
    <col min="8" max="9" width="11.1328125" style="70" customWidth="1"/>
    <col min="10" max="10" width="12.26953125" style="87" customWidth="1"/>
    <col min="11" max="12" width="12.26953125" style="70" customWidth="1"/>
    <col min="13" max="13" width="30.86328125" style="88" customWidth="1"/>
    <col min="14" max="16384" width="8.7265625" style="70"/>
  </cols>
  <sheetData>
    <row r="1" spans="1:16" ht="2.2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c r="O1" s="69"/>
      <c r="P1" s="69"/>
    </row>
    <row r="2" spans="1:16" ht="31.25" x14ac:dyDescent="1.45">
      <c r="A2" s="383" t="s">
        <v>334</v>
      </c>
      <c r="B2" s="384"/>
      <c r="C2" s="384"/>
      <c r="D2" s="384"/>
      <c r="E2" s="384"/>
      <c r="F2" s="384"/>
      <c r="G2" s="384"/>
      <c r="H2" s="384"/>
      <c r="I2" s="384"/>
      <c r="J2" s="384"/>
      <c r="K2" s="384"/>
      <c r="L2" s="384"/>
      <c r="M2" s="385"/>
    </row>
    <row r="3" spans="1:16" ht="29.45" customHeight="1" x14ac:dyDescent="0.75">
      <c r="A3" s="200" t="s">
        <v>335</v>
      </c>
      <c r="B3" s="200" t="s">
        <v>336</v>
      </c>
      <c r="C3" s="200" t="s">
        <v>337</v>
      </c>
      <c r="D3" s="202" t="s">
        <v>88</v>
      </c>
      <c r="E3" s="203" t="s">
        <v>93</v>
      </c>
      <c r="F3" s="204" t="s">
        <v>114</v>
      </c>
      <c r="G3" s="200" t="s">
        <v>338</v>
      </c>
      <c r="H3" s="200" t="str">
        <f>"Core Hours"&amp;" @ $"&amp;'Core Staff'!$L$5</f>
        <v>Core Hours @ $0</v>
      </c>
      <c r="I3" s="200" t="s">
        <v>326</v>
      </c>
      <c r="J3" s="71" t="s">
        <v>327</v>
      </c>
      <c r="K3" s="200" t="s">
        <v>328</v>
      </c>
      <c r="L3" s="202" t="s">
        <v>318</v>
      </c>
      <c r="M3" s="201" t="s">
        <v>301</v>
      </c>
    </row>
    <row r="4" spans="1:16" ht="14.9" customHeight="1" x14ac:dyDescent="0.75">
      <c r="A4" s="73" t="s">
        <v>339</v>
      </c>
      <c r="B4" s="90"/>
      <c r="C4" s="78"/>
      <c r="D4" s="78"/>
      <c r="E4" s="78"/>
      <c r="F4" s="91" t="str">
        <f>IF(E4="","",VLOOKUP(E4,Controls!$W:$Y,2,FALSE))</f>
        <v/>
      </c>
      <c r="G4" s="90"/>
      <c r="H4" s="112"/>
      <c r="I4" s="112"/>
      <c r="J4" s="131" t="str">
        <f ca="1">IF(I4="","",VLOOKUP(MID(CELL("filename",$A$1),FIND("]",CELL("filename",$A$1))+1,255),Controls!$D:$E,2,FALSE))</f>
        <v/>
      </c>
      <c r="K4" s="104" t="str">
        <f t="shared" ref="K4:K5" si="0">IF(I4="","",I4*J4)</f>
        <v/>
      </c>
      <c r="L4" s="104" t="str">
        <f>IF(H4+I4=0,"",IF(H4="",0,H4*'Core Staff'!$L$5)+IF(K4="",0,K4))</f>
        <v/>
      </c>
      <c r="M4" s="94"/>
    </row>
    <row r="5" spans="1:16" ht="14.25" customHeight="1" x14ac:dyDescent="0.75">
      <c r="A5" s="78" t="s">
        <v>340</v>
      </c>
      <c r="B5" s="90"/>
      <c r="C5" s="78"/>
      <c r="D5" s="78"/>
      <c r="E5" s="78"/>
      <c r="F5" s="91" t="str">
        <f>IF(E5="","",VLOOKUP(E5,Controls!$W:$Y,2,FALSE))</f>
        <v/>
      </c>
      <c r="G5" s="90"/>
      <c r="H5" s="112"/>
      <c r="I5" s="112"/>
      <c r="J5" s="131" t="str">
        <f ca="1">IF(I5="","",VLOOKUP(MID(CELL("filename",$A$1),FIND("]",CELL("filename",$A$1))+1,255),Controls!$D:$E,2,FALSE))</f>
        <v/>
      </c>
      <c r="K5" s="104" t="str">
        <f t="shared" si="0"/>
        <v/>
      </c>
      <c r="L5" s="104" t="str">
        <f>IF(H5+I5=0,"",IF(H5="",0,H5*'Core Staff'!$L$5)+IF(K5="",0,K5))</f>
        <v/>
      </c>
      <c r="M5" s="94"/>
    </row>
    <row r="6" spans="1:16" ht="14.25" customHeight="1" x14ac:dyDescent="0.75">
      <c r="A6" s="73" t="s">
        <v>341</v>
      </c>
      <c r="B6" s="90"/>
      <c r="C6" s="78"/>
      <c r="D6" s="78"/>
      <c r="E6" s="78"/>
      <c r="F6" s="91" t="str">
        <f>IF(E6="","",VLOOKUP(E6,Controls!$W:$Y,2,FALSE))</f>
        <v/>
      </c>
      <c r="G6" s="90"/>
      <c r="H6" s="112"/>
      <c r="I6" s="112"/>
      <c r="J6" s="131" t="str">
        <f ca="1">IF(I6="","",VLOOKUP(MID(CELL("filename",$A$1),FIND("]",CELL("filename",$A$1))+1,255),Controls!$D:$E,2,FALSE))</f>
        <v/>
      </c>
      <c r="K6" s="104" t="str">
        <f t="shared" ref="K6:K19" si="1">IF(I6="","",I6*J6)</f>
        <v/>
      </c>
      <c r="L6" s="104" t="str">
        <f>IF(H6+I6=0,"",IF(H6="",0,H6*'Core Staff'!$L$5)+IF(K6="",0,K6))</f>
        <v/>
      </c>
      <c r="M6" s="94"/>
    </row>
    <row r="7" spans="1:16" ht="14.25" customHeight="1" x14ac:dyDescent="0.75">
      <c r="A7" s="78" t="s">
        <v>342</v>
      </c>
      <c r="B7" s="90"/>
      <c r="C7" s="78"/>
      <c r="D7" s="78"/>
      <c r="E7" s="78"/>
      <c r="F7" s="91" t="str">
        <f>IF(E7="","",VLOOKUP(E7,Controls!$W:$Y,2,FALSE))</f>
        <v/>
      </c>
      <c r="G7" s="90"/>
      <c r="H7" s="112"/>
      <c r="I7" s="112"/>
      <c r="J7" s="131" t="str">
        <f ca="1">IF(I7="","",VLOOKUP(MID(CELL("filename",$A$1),FIND("]",CELL("filename",$A$1))+1,255),Controls!$D:$E,2,FALSE))</f>
        <v/>
      </c>
      <c r="K7" s="104" t="str">
        <f t="shared" si="1"/>
        <v/>
      </c>
      <c r="L7" s="104" t="str">
        <f>IF(H7+I7=0,"",IF(H7="",0,H7*'Core Staff'!$L$5)+IF(K7="",0,K7))</f>
        <v/>
      </c>
      <c r="M7" s="94"/>
    </row>
    <row r="8" spans="1:16" x14ac:dyDescent="0.75">
      <c r="A8" s="73" t="s">
        <v>343</v>
      </c>
      <c r="B8" s="124"/>
      <c r="C8" s="78"/>
      <c r="D8" s="73"/>
      <c r="E8" s="78"/>
      <c r="F8" s="91" t="str">
        <f>IF(E8="","",VLOOKUP(E8,Controls!$W:$Y,2,FALSE))</f>
        <v/>
      </c>
      <c r="G8" s="90"/>
      <c r="H8" s="133"/>
      <c r="I8" s="112"/>
      <c r="J8" s="131" t="str">
        <f ca="1">IF(I8="","",VLOOKUP(MID(CELL("filename",$A$1),FIND("]",CELL("filename",$A$1))+1,255),Controls!$D:$E,2,FALSE))</f>
        <v/>
      </c>
      <c r="K8" s="104" t="str">
        <f t="shared" si="1"/>
        <v/>
      </c>
      <c r="L8" s="104" t="str">
        <f>IF(H8+I8=0,"",IF(H8="",0,H8*'Core Staff'!$L$5)+IF(K8="",0,K8))</f>
        <v/>
      </c>
      <c r="M8" s="94"/>
    </row>
    <row r="9" spans="1:16" x14ac:dyDescent="0.75">
      <c r="A9" s="78" t="s">
        <v>344</v>
      </c>
      <c r="B9" s="124"/>
      <c r="C9" s="73"/>
      <c r="D9" s="73"/>
      <c r="E9" s="73"/>
      <c r="F9" s="91" t="str">
        <f>IF(E9="","",VLOOKUP(E9,Controls!$W:$Y,2,FALSE))</f>
        <v/>
      </c>
      <c r="G9" s="113"/>
      <c r="H9" s="133"/>
      <c r="I9" s="133"/>
      <c r="J9" s="131" t="str">
        <f ca="1">IF(I9="","",VLOOKUP(MID(CELL("filename",$A$1),FIND("]",CELL("filename",$A$1))+1,255),Controls!$D:$E,2,FALSE))</f>
        <v/>
      </c>
      <c r="K9" s="104" t="str">
        <f t="shared" si="1"/>
        <v/>
      </c>
      <c r="L9" s="104" t="str">
        <f>IF(H9+I9=0,"",IF(H9="",0,H9*'Core Staff'!$L$5)+IF(K9="",0,K9))</f>
        <v/>
      </c>
      <c r="M9" s="94"/>
    </row>
    <row r="10" spans="1:16" x14ac:dyDescent="0.75">
      <c r="A10" s="73" t="s">
        <v>345</v>
      </c>
      <c r="B10" s="124"/>
      <c r="C10" s="73"/>
      <c r="D10" s="73"/>
      <c r="E10" s="73"/>
      <c r="F10" s="91" t="str">
        <f>IF(E10="","",VLOOKUP(E10,Controls!$W:$Y,2,FALSE))</f>
        <v/>
      </c>
      <c r="G10" s="113"/>
      <c r="H10" s="133"/>
      <c r="I10" s="133"/>
      <c r="J10" s="131" t="str">
        <f ca="1">IF(I10="","",VLOOKUP(MID(CELL("filename",$A$1),FIND("]",CELL("filename",$A$1))+1,255),Controls!$D:$E,2,FALSE))</f>
        <v/>
      </c>
      <c r="K10" s="104" t="str">
        <f t="shared" si="1"/>
        <v/>
      </c>
      <c r="L10" s="104" t="str">
        <f>IF(H10+I10=0,"",IF(H10="",0,H10*'Core Staff'!$L$5)+IF(K10="",0,K10))</f>
        <v/>
      </c>
      <c r="M10" s="94"/>
    </row>
    <row r="11" spans="1:16" x14ac:dyDescent="0.75">
      <c r="A11" s="78" t="s">
        <v>346</v>
      </c>
      <c r="B11" s="124"/>
      <c r="C11" s="73"/>
      <c r="D11" s="73"/>
      <c r="E11" s="73"/>
      <c r="F11" s="91" t="str">
        <f>IF(E11="","",VLOOKUP(E11,Controls!$W:$Y,2,FALSE))</f>
        <v/>
      </c>
      <c r="G11" s="113"/>
      <c r="H11" s="133"/>
      <c r="I11" s="133"/>
      <c r="J11" s="131" t="str">
        <f ca="1">IF(I11="","",VLOOKUP(MID(CELL("filename",$A$1),FIND("]",CELL("filename",$A$1))+1,255),Controls!$D:$E,2,FALSE))</f>
        <v/>
      </c>
      <c r="K11" s="104" t="str">
        <f t="shared" si="1"/>
        <v/>
      </c>
      <c r="L11" s="104" t="str">
        <f>IF(H11+I11=0,"",IF(H11="",0,H11*'Core Staff'!$L$5)+IF(K11="",0,K11))</f>
        <v/>
      </c>
      <c r="M11" s="94"/>
    </row>
    <row r="12" spans="1:16" x14ac:dyDescent="0.75">
      <c r="A12" s="73" t="s">
        <v>347</v>
      </c>
      <c r="B12" s="124"/>
      <c r="C12" s="73"/>
      <c r="D12" s="73"/>
      <c r="E12" s="73"/>
      <c r="F12" s="91" t="str">
        <f>IF(E12="","",VLOOKUP(E12,Controls!$W:$Y,2,FALSE))</f>
        <v/>
      </c>
      <c r="G12" s="113"/>
      <c r="H12" s="133"/>
      <c r="I12" s="133"/>
      <c r="J12" s="131" t="str">
        <f ca="1">IF(I12="","",VLOOKUP(MID(CELL("filename",$A$1),FIND("]",CELL("filename",$A$1))+1,255),Controls!$D:$E,2,FALSE))</f>
        <v/>
      </c>
      <c r="K12" s="104" t="str">
        <f t="shared" si="1"/>
        <v/>
      </c>
      <c r="L12" s="104" t="str">
        <f>IF(H12+I12=0,"",IF(H12="",0,H12*'Core Staff'!$L$5)+IF(K12="",0,K12))</f>
        <v/>
      </c>
      <c r="M12" s="94"/>
    </row>
    <row r="13" spans="1:16" x14ac:dyDescent="0.75">
      <c r="A13" s="78" t="s">
        <v>348</v>
      </c>
      <c r="B13" s="124"/>
      <c r="C13" s="73"/>
      <c r="D13" s="73"/>
      <c r="E13" s="73"/>
      <c r="F13" s="91" t="str">
        <f>IF(E13="","",VLOOKUP(E13,Controls!$W:$Y,2,FALSE))</f>
        <v/>
      </c>
      <c r="G13" s="113"/>
      <c r="H13" s="133"/>
      <c r="I13" s="133"/>
      <c r="J13" s="131" t="str">
        <f ca="1">IF(I13="","",VLOOKUP(MID(CELL("filename",$A$1),FIND("]",CELL("filename",$A$1))+1,255),Controls!$D:$E,2,FALSE))</f>
        <v/>
      </c>
      <c r="K13" s="104" t="str">
        <f t="shared" si="1"/>
        <v/>
      </c>
      <c r="L13" s="104" t="str">
        <f>IF(H13+I13=0,"",IF(H13="",0,H13*'Core Staff'!$L$5)+IF(K13="",0,K13))</f>
        <v/>
      </c>
      <c r="M13" s="94"/>
    </row>
    <row r="14" spans="1:16" x14ac:dyDescent="0.75">
      <c r="A14" s="73" t="s">
        <v>349</v>
      </c>
      <c r="B14" s="124"/>
      <c r="C14" s="73"/>
      <c r="D14" s="73"/>
      <c r="E14" s="73"/>
      <c r="F14" s="91" t="str">
        <f>IF(E14="","",VLOOKUP(E14,Controls!$W:$Y,2,FALSE))</f>
        <v/>
      </c>
      <c r="G14" s="113"/>
      <c r="H14" s="133"/>
      <c r="I14" s="133"/>
      <c r="J14" s="131" t="str">
        <f ca="1">IF(I14="","",VLOOKUP(MID(CELL("filename",$A$1),FIND("]",CELL("filename",$A$1))+1,255),Controls!$D:$E,2,FALSE))</f>
        <v/>
      </c>
      <c r="K14" s="104" t="str">
        <f t="shared" si="1"/>
        <v/>
      </c>
      <c r="L14" s="104" t="str">
        <f>IF(H14+I14=0,"",IF(H14="",0,H14*'Core Staff'!$L$5)+IF(K14="",0,K14))</f>
        <v/>
      </c>
      <c r="M14" s="94"/>
    </row>
    <row r="15" spans="1:16" x14ac:dyDescent="0.75">
      <c r="A15" s="78" t="s">
        <v>350</v>
      </c>
      <c r="B15" s="124"/>
      <c r="C15" s="73"/>
      <c r="D15" s="73"/>
      <c r="E15" s="73"/>
      <c r="F15" s="91" t="str">
        <f>IF(E15="","",VLOOKUP(E15,Controls!$W:$Y,2,FALSE))</f>
        <v/>
      </c>
      <c r="G15" s="113"/>
      <c r="H15" s="133"/>
      <c r="I15" s="133"/>
      <c r="J15" s="131" t="str">
        <f ca="1">IF(I15="","",VLOOKUP(MID(CELL("filename",$A$1),FIND("]",CELL("filename",$A$1))+1,255),Controls!$D:$E,2,FALSE))</f>
        <v/>
      </c>
      <c r="K15" s="104" t="str">
        <f t="shared" si="1"/>
        <v/>
      </c>
      <c r="L15" s="104" t="str">
        <f>IF(H15+I15=0,"",IF(H15="",0,H15*'Core Staff'!$L$5)+IF(K15="",0,K15))</f>
        <v/>
      </c>
      <c r="M15" s="94"/>
    </row>
    <row r="16" spans="1:16" x14ac:dyDescent="0.75">
      <c r="A16" s="73" t="s">
        <v>351</v>
      </c>
      <c r="B16" s="124"/>
      <c r="C16" s="73"/>
      <c r="D16" s="73"/>
      <c r="E16" s="73"/>
      <c r="F16" s="91" t="str">
        <f>IF(E16="","",VLOOKUP(E16,Controls!$W:$Y,2,FALSE))</f>
        <v/>
      </c>
      <c r="G16" s="113"/>
      <c r="H16" s="133"/>
      <c r="I16" s="133"/>
      <c r="J16" s="131" t="str">
        <f ca="1">IF(I16="","",VLOOKUP(MID(CELL("filename",$A$1),FIND("]",CELL("filename",$A$1))+1,255),Controls!$D:$E,2,FALSE))</f>
        <v/>
      </c>
      <c r="K16" s="104" t="str">
        <f t="shared" si="1"/>
        <v/>
      </c>
      <c r="L16" s="104" t="str">
        <f>IF(H16+I16=0,"",IF(H16="",0,H16*'Core Staff'!$L$5)+IF(K16="",0,K16))</f>
        <v/>
      </c>
      <c r="M16" s="94"/>
    </row>
    <row r="17" spans="1:13" x14ac:dyDescent="0.75">
      <c r="A17" s="78" t="s">
        <v>352</v>
      </c>
      <c r="B17" s="124"/>
      <c r="C17" s="73"/>
      <c r="D17" s="73"/>
      <c r="E17" s="73"/>
      <c r="F17" s="91" t="str">
        <f>IF(E17="","",VLOOKUP(E17,Controls!$W:$Y,2,FALSE))</f>
        <v/>
      </c>
      <c r="G17" s="113"/>
      <c r="H17" s="133"/>
      <c r="I17" s="133"/>
      <c r="J17" s="131" t="str">
        <f ca="1">IF(I17="","",VLOOKUP(MID(CELL("filename",$A$1),FIND("]",CELL("filename",$A$1))+1,255),Controls!$D:$E,2,FALSE))</f>
        <v/>
      </c>
      <c r="K17" s="104" t="str">
        <f t="shared" si="1"/>
        <v/>
      </c>
      <c r="L17" s="104" t="str">
        <f>IF(H17+I17=0,"",IF(H17="",0,H17*'Core Staff'!$L$5)+IF(K17="",0,K17))</f>
        <v/>
      </c>
      <c r="M17" s="94"/>
    </row>
    <row r="18" spans="1:13" x14ac:dyDescent="0.75">
      <c r="A18" s="73" t="s">
        <v>353</v>
      </c>
      <c r="B18" s="124"/>
      <c r="C18" s="73"/>
      <c r="D18" s="73"/>
      <c r="E18" s="73"/>
      <c r="F18" s="91" t="str">
        <f>IF(E18="","",VLOOKUP(E18,Controls!$W:$Y,2,FALSE))</f>
        <v/>
      </c>
      <c r="G18" s="113"/>
      <c r="H18" s="133"/>
      <c r="I18" s="133"/>
      <c r="J18" s="131" t="str">
        <f ca="1">IF(I18="","",VLOOKUP(MID(CELL("filename",$A$1),FIND("]",CELL("filename",$A$1))+1,255),Controls!$D:$E,2,FALSE))</f>
        <v/>
      </c>
      <c r="K18" s="104" t="str">
        <f t="shared" ref="K18" si="2">IF(I18="","",I18*J18)</f>
        <v/>
      </c>
      <c r="L18" s="104" t="str">
        <f>IF(H18+I18=0,"",IF(H18="",0,H18*'Core Staff'!$L$5)+IF(K18="",0,K18))</f>
        <v/>
      </c>
      <c r="M18" s="94"/>
    </row>
    <row r="19" spans="1:13" ht="15" customHeight="1" x14ac:dyDescent="0.75">
      <c r="A19" s="132" t="s">
        <v>354</v>
      </c>
      <c r="B19" s="124" t="s">
        <v>310</v>
      </c>
      <c r="C19" s="73"/>
      <c r="D19" s="73"/>
      <c r="E19" s="73"/>
      <c r="F19" s="91" t="str">
        <f>IF(E19="","",VLOOKUP(E19,Controls!$W:$Y,2,FALSE))</f>
        <v/>
      </c>
      <c r="G19" s="113"/>
      <c r="H19" s="133"/>
      <c r="I19" s="133"/>
      <c r="J19" s="131" t="str">
        <f ca="1">IF(I19="","",VLOOKUP(MID(CELL("filename",$A$1),FIND("]",CELL("filename",$A$1))+1,255),Controls!$D:$E,2,FALSE))</f>
        <v/>
      </c>
      <c r="K19" s="104" t="str">
        <f t="shared" si="1"/>
        <v/>
      </c>
      <c r="L19" s="104" t="str">
        <f>IF(H19+I19=0,"",IF(H19="",0,H19*'Core Staff'!$L$5)+IF(K19="",0,K19))</f>
        <v/>
      </c>
      <c r="M19" s="94"/>
    </row>
    <row r="20" spans="1:13" s="89" customFormat="1" ht="14.9" customHeight="1" x14ac:dyDescent="0.75">
      <c r="A20" s="82"/>
      <c r="B20" s="388" t="s">
        <v>355</v>
      </c>
      <c r="C20" s="390"/>
      <c r="D20" s="390"/>
      <c r="E20" s="390"/>
      <c r="F20" s="390"/>
      <c r="G20" s="423"/>
      <c r="H20" s="108">
        <f>SUMIF($F4:$F19,Controls!$AQ$5,H4:H19)</f>
        <v>0</v>
      </c>
      <c r="I20" s="108">
        <f>SUMIF($F4:$F19,Controls!$AQ$5,I4:I19)</f>
        <v>0</v>
      </c>
      <c r="J20" s="83">
        <f>IF(I20=0,0,K20/I20)</f>
        <v>0</v>
      </c>
      <c r="K20" s="95">
        <f>SUMIF($F4:$F19,Controls!$AQ$5,K4:K19)</f>
        <v>0</v>
      </c>
      <c r="L20" s="95">
        <f>SUMIF($F4:$F19,Controls!$AQ$5,L4:L19)</f>
        <v>0</v>
      </c>
      <c r="M20" s="85"/>
    </row>
    <row r="21" spans="1:13" x14ac:dyDescent="0.75">
      <c r="F21" s="109"/>
    </row>
  </sheetData>
  <mergeCells count="2">
    <mergeCell ref="A2:M2"/>
    <mergeCell ref="B20:G20"/>
  </mergeCells>
  <phoneticPr fontId="40" type="noConversion"/>
  <conditionalFormatting sqref="A1:ZZ3 A20:ZZ1048576 K4:ZZ19 A4:I19">
    <cfRule type="expression" priority="7" stopIfTrue="1">
      <formula>ROW($A1)&lt;$A$1</formula>
    </cfRule>
    <cfRule type="expression" priority="8" stopIfTrue="1">
      <formula>A$1=""</formula>
    </cfRule>
    <cfRule type="expression" priority="9" stopIfTrue="1">
      <formula>$A1=""</formula>
    </cfRule>
    <cfRule type="cellIs" dxfId="105" priority="10" operator="equal">
      <formula>"√"</formula>
    </cfRule>
    <cfRule type="cellIs" dxfId="104" priority="11" operator="equal">
      <formula>"X"</formula>
    </cfRule>
    <cfRule type="expression" dxfId="103" priority="12">
      <formula>ROW($A1)/2=ROUND(ROW($A1)/2,0)</formula>
    </cfRule>
  </conditionalFormatting>
  <conditionalFormatting sqref="J4:J19">
    <cfRule type="expression" priority="1" stopIfTrue="1">
      <formula>ROW($A4)&lt;$A$1</formula>
    </cfRule>
    <cfRule type="expression" priority="2" stopIfTrue="1">
      <formula>J$1=""</formula>
    </cfRule>
    <cfRule type="expression" priority="3" stopIfTrue="1">
      <formula>$A4=""</formula>
    </cfRule>
    <cfRule type="cellIs" dxfId="102" priority="4" operator="equal">
      <formula>"√"</formula>
    </cfRule>
    <cfRule type="cellIs" dxfId="101" priority="5" operator="equal">
      <formula>"X"</formula>
    </cfRule>
    <cfRule type="expression" dxfId="100" priority="6">
      <formula>ROW($A4)/2=ROUND(ROW($A4)/2,0)</formula>
    </cfRule>
  </conditionalFormatting>
  <dataValidations count="5">
    <dataValidation type="list" allowBlank="1" showInputMessage="1" showErrorMessage="1" sqref="E3" xr:uid="{E8CBCF47-FF35-4092-B210-0DFD015DAD9D}">
      <formula1>$K$4:$K$24</formula1>
    </dataValidation>
    <dataValidation type="list" allowBlank="1" showInputMessage="1" showErrorMessage="1" sqref="C21:C1048576" xr:uid="{19FA050A-3566-4D03-987E-9E363C6C2F26}">
      <formula1>$J$4:$J$25</formula1>
    </dataValidation>
    <dataValidation type="list" allowBlank="1" showInputMessage="1" showErrorMessage="1" sqref="E21:E1048576" xr:uid="{9050C4D6-F103-429C-9EB2-4E97B2E15D12}">
      <formula1>$T$4:$T$26</formula1>
    </dataValidation>
    <dataValidation type="list" allowBlank="1" showInputMessage="1" showErrorMessage="1" sqref="D21:D1048576" xr:uid="{345B3810-3E05-4CDE-8B0F-8AD186AE7D0E}">
      <formula1>$L$4:$L$25</formula1>
    </dataValidation>
    <dataValidation type="list" allowBlank="1" showInputMessage="1" showErrorMessage="1" sqref="F3:F19" xr:uid="{30AB8CB3-4A69-4E5E-8D67-5BF059F4640C}">
      <formula1>$W$4:$W$6</formula1>
    </dataValidation>
  </dataValidations>
  <pageMargins left="0.7" right="0.7" top="0.75" bottom="0.75" header="0.3" footer="0.3"/>
  <pageSetup scale="61" fitToHeight="0" orientation="landscape" r:id="rId1"/>
  <ignoredErrors>
    <ignoredError sqref="F4:F7 H20:M20 F9:F19 F8 K8:L8 K4:L7 K9:L19" unlockedFormula="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257388D-8A4F-4D0B-8D1E-A3C739F9BAF3}">
          <x14:formula1>
            <xm:f>Controls!$K$4:$K$24</xm:f>
          </x14:formula1>
          <xm:sqref>C3:C19</xm:sqref>
        </x14:dataValidation>
        <x14:dataValidation type="list" allowBlank="1" showInputMessage="1" showErrorMessage="1" xr:uid="{09B08F2B-4844-4FAF-96C0-E002975CC2C8}">
          <x14:formula1>
            <xm:f>Controls!$W$4:$W$25</xm:f>
          </x14:formula1>
          <xm:sqref>E4:E19</xm:sqref>
        </x14:dataValidation>
        <x14:dataValidation type="list" allowBlank="1" showInputMessage="1" showErrorMessage="1" xr:uid="{AE9231AC-60E0-4005-BB83-8057BF7EB334}">
          <x14:formula1>
            <xm:f>Controls!$M$4:$M$24</xm:f>
          </x14:formula1>
          <xm:sqref>D3:D19</xm:sqref>
        </x14:dataValidation>
        <x14:dataValidation type="list" allowBlank="1" showInputMessage="1" showErrorMessage="1" xr:uid="{420F526C-AF3D-483C-9D8A-C36EEC566F54}">
          <x14:formula1>
            <xm:f>Controls!$AQ$4:$AQ$6</xm:f>
          </x14:formula1>
          <xm:sqref>F21:F1048576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C686-997D-45EC-A640-339638FEC898}">
  <sheetPr codeName="Sheet6">
    <pageSetUpPr fitToPage="1"/>
  </sheetPr>
  <dimension ref="A1:P21"/>
  <sheetViews>
    <sheetView workbookViewId="0">
      <pane ySplit="3" topLeftCell="A20" activePane="bottomLeft" state="frozen"/>
      <selection pane="bottomLeft" activeCell="B20" sqref="B20:G20"/>
    </sheetView>
  </sheetViews>
  <sheetFormatPr defaultColWidth="8.7265625" defaultRowHeight="14.75" x14ac:dyDescent="0.75"/>
  <cols>
    <col min="1" max="1" width="5.54296875" style="86" customWidth="1"/>
    <col min="2" max="2" width="25.7265625" style="70" customWidth="1"/>
    <col min="3" max="3" width="14.54296875" style="86" customWidth="1"/>
    <col min="4" max="4" width="13.1328125" style="86" customWidth="1"/>
    <col min="5" max="5" width="20.7265625" style="86" customWidth="1"/>
    <col min="6" max="6" width="3" style="96" bestFit="1" customWidth="1"/>
    <col min="7" max="7" width="42.86328125" style="70" bestFit="1" customWidth="1"/>
    <col min="8" max="9" width="11.1328125" style="70" customWidth="1"/>
    <col min="10" max="10" width="12.26953125" style="87" customWidth="1"/>
    <col min="11" max="12" width="12.26953125" style="70" customWidth="1"/>
    <col min="13" max="13" width="30.86328125" style="88" customWidth="1"/>
    <col min="14" max="16384" width="8.7265625" style="70"/>
  </cols>
  <sheetData>
    <row r="1" spans="1:16" ht="3"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c r="O1" s="69"/>
      <c r="P1" s="69"/>
    </row>
    <row r="2" spans="1:16" ht="31.25" x14ac:dyDescent="1.45">
      <c r="A2" s="424" t="s">
        <v>356</v>
      </c>
      <c r="B2" s="424"/>
      <c r="C2" s="424"/>
      <c r="D2" s="424"/>
      <c r="E2" s="424"/>
      <c r="F2" s="424"/>
      <c r="G2" s="424"/>
      <c r="H2" s="424"/>
      <c r="I2" s="424"/>
      <c r="J2" s="424"/>
      <c r="K2" s="424"/>
      <c r="L2" s="424"/>
      <c r="M2" s="424"/>
    </row>
    <row r="3" spans="1:16" ht="29.5" x14ac:dyDescent="0.75">
      <c r="A3" s="200" t="s">
        <v>335</v>
      </c>
      <c r="B3" s="200" t="s">
        <v>357</v>
      </c>
      <c r="C3" s="200" t="s">
        <v>86</v>
      </c>
      <c r="D3" s="202" t="s">
        <v>88</v>
      </c>
      <c r="E3" s="203" t="s">
        <v>93</v>
      </c>
      <c r="F3" s="204" t="s">
        <v>114</v>
      </c>
      <c r="G3" s="200" t="s">
        <v>338</v>
      </c>
      <c r="H3" s="200" t="str">
        <f>"Core Hours"&amp;" @ $"&amp;'Core Staff'!$L$5</f>
        <v>Core Hours @ $0</v>
      </c>
      <c r="I3" s="200" t="s">
        <v>326</v>
      </c>
      <c r="J3" s="71" t="s">
        <v>327</v>
      </c>
      <c r="K3" s="200" t="s">
        <v>328</v>
      </c>
      <c r="L3" s="202" t="s">
        <v>318</v>
      </c>
      <c r="M3" s="201" t="s">
        <v>301</v>
      </c>
    </row>
    <row r="4" spans="1:16" ht="14.9" customHeight="1" x14ac:dyDescent="0.75">
      <c r="A4" s="73" t="s">
        <v>358</v>
      </c>
      <c r="B4" s="90"/>
      <c r="C4" s="78"/>
      <c r="D4" s="78"/>
      <c r="E4" s="78"/>
      <c r="F4" s="91" t="str">
        <f>IF(E4="","",VLOOKUP(E4,Controls!$W:$Y,2,FALSE))</f>
        <v/>
      </c>
      <c r="G4" s="90"/>
      <c r="H4" s="112"/>
      <c r="I4" s="112"/>
      <c r="J4" s="131" t="str">
        <f ca="1">IF(I4="","",VLOOKUP(MID(CELL("filename",$A$1),FIND("]",CELL("filename",$A$1))+1,255),Controls!$D:$E,2,FALSE))</f>
        <v/>
      </c>
      <c r="K4" s="104" t="str">
        <f t="shared" ref="K4:K19" si="0">IF(I4="","",I4*J4)</f>
        <v/>
      </c>
      <c r="L4" s="104" t="str">
        <f>IF(H4+I4=0,"",IF(H4="",0,H4*'Core Staff'!$L$5)+IF(K4="",0,K4))</f>
        <v/>
      </c>
      <c r="M4" s="94"/>
    </row>
    <row r="5" spans="1:16" x14ac:dyDescent="0.75">
      <c r="A5" s="78" t="s">
        <v>359</v>
      </c>
      <c r="B5" s="90"/>
      <c r="C5" s="78"/>
      <c r="D5" s="78"/>
      <c r="E5" s="78"/>
      <c r="F5" s="91" t="str">
        <f>IF(E5="","",VLOOKUP(E5,Controls!$W:$Y,2,FALSE))</f>
        <v/>
      </c>
      <c r="G5" s="90"/>
      <c r="H5" s="112"/>
      <c r="I5" s="112"/>
      <c r="J5" s="131" t="str">
        <f ca="1">IF(I5="","",VLOOKUP(MID(CELL("filename",$A$1),FIND("]",CELL("filename",$A$1))+1,255),Controls!$D:$E,2,FALSE))</f>
        <v/>
      </c>
      <c r="K5" s="104" t="str">
        <f t="shared" si="0"/>
        <v/>
      </c>
      <c r="L5" s="104" t="str">
        <f>IF(H5+I5=0,"",IF(H5="",0,H5*'Core Staff'!$L$5)+IF(K5="",0,K5))</f>
        <v/>
      </c>
      <c r="M5" s="94"/>
    </row>
    <row r="6" spans="1:16" x14ac:dyDescent="0.75">
      <c r="A6" s="73" t="s">
        <v>360</v>
      </c>
      <c r="B6" s="90"/>
      <c r="C6" s="78"/>
      <c r="D6" s="78"/>
      <c r="E6" s="78"/>
      <c r="F6" s="91" t="str">
        <f>IF(E6="","",VLOOKUP(E6,Controls!$W:$Y,2,FALSE))</f>
        <v/>
      </c>
      <c r="G6" s="90"/>
      <c r="H6" s="112"/>
      <c r="I6" s="112"/>
      <c r="J6" s="131" t="str">
        <f ca="1">IF(I6="","",VLOOKUP(MID(CELL("filename",$A$1),FIND("]",CELL("filename",$A$1))+1,255),Controls!$D:$E,2,FALSE))</f>
        <v/>
      </c>
      <c r="K6" s="104" t="str">
        <f t="shared" si="0"/>
        <v/>
      </c>
      <c r="L6" s="104" t="str">
        <f>IF(H6+I6=0,"",IF(H6="",0,H6*'Core Staff'!$L$5)+IF(K6="",0,K6))</f>
        <v/>
      </c>
      <c r="M6" s="94"/>
    </row>
    <row r="7" spans="1:16" ht="15" customHeight="1" x14ac:dyDescent="0.75">
      <c r="A7" s="78" t="s">
        <v>361</v>
      </c>
      <c r="B7" s="90"/>
      <c r="C7" s="78"/>
      <c r="D7" s="78"/>
      <c r="E7" s="78"/>
      <c r="F7" s="91" t="str">
        <f>IF(E7="","",VLOOKUP(E7,Controls!$W:$Y,2,FALSE))</f>
        <v/>
      </c>
      <c r="G7" s="90"/>
      <c r="H7" s="112"/>
      <c r="I7" s="112"/>
      <c r="J7" s="131" t="str">
        <f ca="1">IF(I7="","",VLOOKUP(MID(CELL("filename",$A$1),FIND("]",CELL("filename",$A$1))+1,255),Controls!$D:$E,2,FALSE))</f>
        <v/>
      </c>
      <c r="K7" s="104" t="str">
        <f t="shared" si="0"/>
        <v/>
      </c>
      <c r="L7" s="104" t="str">
        <f>IF(H7+I7=0,"",IF(H7="",0,H7*'Core Staff'!$L$5)+IF(K7="",0,K7))</f>
        <v/>
      </c>
      <c r="M7" s="94"/>
    </row>
    <row r="8" spans="1:16" x14ac:dyDescent="0.75">
      <c r="A8" s="73" t="s">
        <v>362</v>
      </c>
      <c r="B8" s="90"/>
      <c r="C8" s="78"/>
      <c r="D8" s="73"/>
      <c r="E8" s="78"/>
      <c r="F8" s="91" t="str">
        <f>IF(E8="","",VLOOKUP(E8,Controls!$W:$Y,2,FALSE))</f>
        <v/>
      </c>
      <c r="G8" s="113"/>
      <c r="H8" s="112"/>
      <c r="I8" s="112"/>
      <c r="J8" s="131" t="str">
        <f ca="1">IF(I8="","",VLOOKUP(MID(CELL("filename",$A$1),FIND("]",CELL("filename",$A$1))+1,255),Controls!$D:$E,2,FALSE))</f>
        <v/>
      </c>
      <c r="K8" s="104" t="str">
        <f t="shared" si="0"/>
        <v/>
      </c>
      <c r="L8" s="104" t="str">
        <f>IF(H8+I8=0,"",IF(H8="",0,H8*'Core Staff'!$L$5)+IF(K8="",0,K8))</f>
        <v/>
      </c>
      <c r="M8" s="94"/>
    </row>
    <row r="9" spans="1:16" x14ac:dyDescent="0.75">
      <c r="A9" s="78" t="s">
        <v>363</v>
      </c>
      <c r="B9" s="113"/>
      <c r="C9" s="78"/>
      <c r="D9" s="73"/>
      <c r="E9" s="78"/>
      <c r="F9" s="91" t="str">
        <f>IF(E9="","",VLOOKUP(E9,Controls!$W:$Y,2,FALSE))</f>
        <v/>
      </c>
      <c r="G9" s="236"/>
      <c r="H9" s="112"/>
      <c r="I9" s="112"/>
      <c r="J9" s="131" t="str">
        <f ca="1">IF(I9="","",VLOOKUP(MID(CELL("filename",$A$1),FIND("]",CELL("filename",$A$1))+1,255),Controls!$D:$E,2,FALSE))</f>
        <v/>
      </c>
      <c r="K9" s="104" t="str">
        <f t="shared" si="0"/>
        <v/>
      </c>
      <c r="L9" s="104" t="str">
        <f>IF(H9+I9=0,"",IF(H9="",0,H9*'Core Staff'!$L$5)+IF(K9="",0,K9))</f>
        <v/>
      </c>
      <c r="M9" s="94"/>
    </row>
    <row r="10" spans="1:16" x14ac:dyDescent="0.75">
      <c r="A10" s="73" t="s">
        <v>364</v>
      </c>
      <c r="B10" s="113"/>
      <c r="C10" s="73"/>
      <c r="D10" s="73"/>
      <c r="E10" s="73"/>
      <c r="F10" s="91" t="str">
        <f>IF(E10="","",VLOOKUP(E10,Controls!$W:$Y,2,FALSE))</f>
        <v/>
      </c>
      <c r="G10" s="113"/>
      <c r="H10" s="133"/>
      <c r="I10" s="133"/>
      <c r="J10" s="131" t="str">
        <f ca="1">IF(I10="","",VLOOKUP(MID(CELL("filename",$A$1),FIND("]",CELL("filename",$A$1))+1,255),Controls!$D:$E,2,FALSE))</f>
        <v/>
      </c>
      <c r="K10" s="104" t="str">
        <f t="shared" si="0"/>
        <v/>
      </c>
      <c r="L10" s="104" t="str">
        <f>IF(H10+I10=0,"",IF(H10="",0,H10*'Core Staff'!$L$5)+IF(K10="",0,K10))</f>
        <v/>
      </c>
      <c r="M10" s="94"/>
    </row>
    <row r="11" spans="1:16" x14ac:dyDescent="0.75">
      <c r="A11" s="78" t="s">
        <v>365</v>
      </c>
      <c r="B11" s="113"/>
      <c r="C11" s="73"/>
      <c r="D11" s="73"/>
      <c r="E11" s="73"/>
      <c r="F11" s="91" t="str">
        <f>IF(E11="","",VLOOKUP(E11,Controls!$W:$Y,2,FALSE))</f>
        <v/>
      </c>
      <c r="G11" s="113"/>
      <c r="H11" s="133"/>
      <c r="I11" s="133"/>
      <c r="J11" s="131" t="str">
        <f ca="1">IF(I11="","",VLOOKUP(MID(CELL("filename",$A$1),FIND("]",CELL("filename",$A$1))+1,255),Controls!$D:$E,2,FALSE))</f>
        <v/>
      </c>
      <c r="K11" s="104" t="str">
        <f t="shared" si="0"/>
        <v/>
      </c>
      <c r="L11" s="104" t="str">
        <f>IF(H11+I11=0,"",IF(H11="",0,H11*'Core Staff'!$L$5)+IF(K11="",0,K11))</f>
        <v/>
      </c>
      <c r="M11" s="94"/>
    </row>
    <row r="12" spans="1:16" x14ac:dyDescent="0.75">
      <c r="A12" s="73" t="s">
        <v>366</v>
      </c>
      <c r="B12" s="113"/>
      <c r="C12" s="73"/>
      <c r="D12" s="73"/>
      <c r="E12" s="73"/>
      <c r="F12" s="91" t="str">
        <f>IF(E12="","",VLOOKUP(E12,Controls!$W:$Y,2,FALSE))</f>
        <v/>
      </c>
      <c r="G12" s="113"/>
      <c r="H12" s="133"/>
      <c r="I12" s="133"/>
      <c r="J12" s="131" t="str">
        <f ca="1">IF(I12="","",VLOOKUP(MID(CELL("filename",$A$1),FIND("]",CELL("filename",$A$1))+1,255),Controls!$D:$E,2,FALSE))</f>
        <v/>
      </c>
      <c r="K12" s="104" t="str">
        <f t="shared" si="0"/>
        <v/>
      </c>
      <c r="L12" s="104" t="str">
        <f>IF(H12+I12=0,"",IF(H12="",0,H12*'Core Staff'!$L$5)+IF(K12="",0,K12))</f>
        <v/>
      </c>
      <c r="M12" s="94"/>
    </row>
    <row r="13" spans="1:16" x14ac:dyDescent="0.75">
      <c r="A13" s="78" t="s">
        <v>367</v>
      </c>
      <c r="B13" s="113"/>
      <c r="C13" s="73"/>
      <c r="D13" s="73"/>
      <c r="E13" s="73"/>
      <c r="F13" s="91" t="str">
        <f>IF(E13="","",VLOOKUP(E13,Controls!$W:$Y,2,FALSE))</f>
        <v/>
      </c>
      <c r="G13" s="113"/>
      <c r="H13" s="133"/>
      <c r="I13" s="133"/>
      <c r="J13" s="131" t="str">
        <f ca="1">IF(I13="","",VLOOKUP(MID(CELL("filename",$A$1),FIND("]",CELL("filename",$A$1))+1,255),Controls!$D:$E,2,FALSE))</f>
        <v/>
      </c>
      <c r="K13" s="104" t="str">
        <f t="shared" si="0"/>
        <v/>
      </c>
      <c r="L13" s="104" t="str">
        <f>IF(H13+I13=0,"",IF(H13="",0,H13*'Core Staff'!$L$5)+IF(K13="",0,K13))</f>
        <v/>
      </c>
      <c r="M13" s="94"/>
    </row>
    <row r="14" spans="1:16" x14ac:dyDescent="0.75">
      <c r="A14" s="73" t="s">
        <v>368</v>
      </c>
      <c r="B14" s="113"/>
      <c r="C14" s="73"/>
      <c r="D14" s="73"/>
      <c r="E14" s="73"/>
      <c r="F14" s="91" t="str">
        <f>IF(E14="","",VLOOKUP(E14,Controls!$W:$Y,2,FALSE))</f>
        <v/>
      </c>
      <c r="G14" s="113"/>
      <c r="H14" s="133"/>
      <c r="I14" s="133"/>
      <c r="J14" s="131" t="str">
        <f ca="1">IF(I14="","",VLOOKUP(MID(CELL("filename",$A$1),FIND("]",CELL("filename",$A$1))+1,255),Controls!$D:$E,2,FALSE))</f>
        <v/>
      </c>
      <c r="K14" s="104" t="str">
        <f t="shared" si="0"/>
        <v/>
      </c>
      <c r="L14" s="104" t="str">
        <f>IF(H14+I14=0,"",IF(H14="",0,H14*'Core Staff'!$L$5)+IF(K14="",0,K14))</f>
        <v/>
      </c>
      <c r="M14" s="94"/>
    </row>
    <row r="15" spans="1:16" x14ac:dyDescent="0.75">
      <c r="A15" s="78" t="s">
        <v>369</v>
      </c>
      <c r="B15" s="113"/>
      <c r="C15" s="73"/>
      <c r="D15" s="73"/>
      <c r="E15" s="73"/>
      <c r="F15" s="91" t="str">
        <f>IF(E15="","",VLOOKUP(E15,Controls!$W:$Y,2,FALSE))</f>
        <v/>
      </c>
      <c r="G15" s="113"/>
      <c r="H15" s="133"/>
      <c r="I15" s="133"/>
      <c r="J15" s="131" t="str">
        <f ca="1">IF(I15="","",VLOOKUP(MID(CELL("filename",$A$1),FIND("]",CELL("filename",$A$1))+1,255),Controls!$D:$E,2,FALSE))</f>
        <v/>
      </c>
      <c r="K15" s="104" t="str">
        <f t="shared" si="0"/>
        <v/>
      </c>
      <c r="L15" s="104" t="str">
        <f>IF(H15+I15=0,"",IF(H15="",0,H15*'Core Staff'!$L$5)+IF(K15="",0,K15))</f>
        <v/>
      </c>
      <c r="M15" s="94"/>
    </row>
    <row r="16" spans="1:16" x14ac:dyDescent="0.75">
      <c r="A16" s="73" t="s">
        <v>370</v>
      </c>
      <c r="B16" s="113"/>
      <c r="C16" s="73"/>
      <c r="D16" s="73"/>
      <c r="E16" s="73"/>
      <c r="F16" s="91" t="str">
        <f>IF(E16="","",VLOOKUP(E16,Controls!$W:$Y,2,FALSE))</f>
        <v/>
      </c>
      <c r="G16" s="113"/>
      <c r="H16" s="133"/>
      <c r="I16" s="133"/>
      <c r="J16" s="131" t="str">
        <f ca="1">IF(I16="","",VLOOKUP(MID(CELL("filename",$A$1),FIND("]",CELL("filename",$A$1))+1,255),Controls!$D:$E,2,FALSE))</f>
        <v/>
      </c>
      <c r="K16" s="104" t="str">
        <f t="shared" si="0"/>
        <v/>
      </c>
      <c r="L16" s="104" t="str">
        <f>IF(H16+I16=0,"",IF(H16="",0,H16*'Core Staff'!$L$5)+IF(K16="",0,K16))</f>
        <v/>
      </c>
      <c r="M16" s="94"/>
    </row>
    <row r="17" spans="1:13" x14ac:dyDescent="0.75">
      <c r="A17" s="78" t="s">
        <v>371</v>
      </c>
      <c r="B17" s="113"/>
      <c r="C17" s="73"/>
      <c r="D17" s="73"/>
      <c r="E17" s="73"/>
      <c r="F17" s="91" t="str">
        <f>IF(E17="","",VLOOKUP(E17,Controls!$W:$Y,2,FALSE))</f>
        <v/>
      </c>
      <c r="G17" s="113"/>
      <c r="H17" s="133"/>
      <c r="I17" s="133"/>
      <c r="J17" s="131" t="str">
        <f ca="1">IF(I17="","",VLOOKUP(MID(CELL("filename",$A$1),FIND("]",CELL("filename",$A$1))+1,255),Controls!$D:$E,2,FALSE))</f>
        <v/>
      </c>
      <c r="K17" s="104" t="str">
        <f t="shared" si="0"/>
        <v/>
      </c>
      <c r="L17" s="104" t="str">
        <f>IF(H17+I17=0,"",IF(H17="",0,H17*'Core Staff'!$L$5)+IF(K17="",0,K17))</f>
        <v/>
      </c>
      <c r="M17" s="94"/>
    </row>
    <row r="18" spans="1:13" x14ac:dyDescent="0.75">
      <c r="A18" s="73" t="s">
        <v>372</v>
      </c>
      <c r="B18" s="113"/>
      <c r="C18" s="73"/>
      <c r="D18" s="73"/>
      <c r="E18" s="73"/>
      <c r="F18" s="91" t="str">
        <f>IF(E18="","",VLOOKUP(E18,Controls!$W:$Y,2,FALSE))</f>
        <v/>
      </c>
      <c r="G18" s="113"/>
      <c r="H18" s="133"/>
      <c r="I18" s="133"/>
      <c r="J18" s="131" t="str">
        <f ca="1">IF(I18="","",VLOOKUP(MID(CELL("filename",$A$1),FIND("]",CELL("filename",$A$1))+1,255),Controls!$D:$E,2,FALSE))</f>
        <v/>
      </c>
      <c r="K18" s="104" t="str">
        <f t="shared" si="0"/>
        <v/>
      </c>
      <c r="L18" s="104" t="str">
        <f>IF(H18+I18=0,"",IF(H18="",0,H18*'Core Staff'!$L$5)+IF(K18="",0,K18))</f>
        <v/>
      </c>
      <c r="M18" s="94"/>
    </row>
    <row r="19" spans="1:13" x14ac:dyDescent="0.75">
      <c r="A19" s="132" t="s">
        <v>373</v>
      </c>
      <c r="B19" s="113" t="s">
        <v>310</v>
      </c>
      <c r="C19" s="73"/>
      <c r="D19" s="73"/>
      <c r="E19" s="73"/>
      <c r="F19" s="91" t="str">
        <f>IF(E19="","",VLOOKUP(E19,Controls!$W:$Y,2,FALSE))</f>
        <v/>
      </c>
      <c r="G19" s="113"/>
      <c r="H19" s="133"/>
      <c r="I19" s="133"/>
      <c r="J19" s="131" t="str">
        <f ca="1">IF(I19="","",VLOOKUP(MID(CELL("filename",$A$1),FIND("]",CELL("filename",$A$1))+1,255),Controls!$D:$E,2,FALSE))</f>
        <v/>
      </c>
      <c r="K19" s="104" t="str">
        <f t="shared" si="0"/>
        <v/>
      </c>
      <c r="L19" s="104" t="str">
        <f>IF(H19+I19=0,"",IF(H19="",0,H19*'Core Staff'!$L$5)+IF(K19="",0,K19))</f>
        <v/>
      </c>
      <c r="M19" s="94"/>
    </row>
    <row r="20" spans="1:13" s="89" customFormat="1" ht="14.9" customHeight="1" x14ac:dyDescent="0.75">
      <c r="A20" s="82"/>
      <c r="B20" s="388" t="s">
        <v>374</v>
      </c>
      <c r="C20" s="390"/>
      <c r="D20" s="390"/>
      <c r="E20" s="390"/>
      <c r="F20" s="390"/>
      <c r="G20" s="423"/>
      <c r="H20" s="108">
        <f>SUMIF($F4:$F19,Controls!$AQ$5,H4:H19)</f>
        <v>0</v>
      </c>
      <c r="I20" s="108">
        <f>SUMIF($F4:$F19,Controls!$AQ$5,I4:I19)</f>
        <v>0</v>
      </c>
      <c r="J20" s="83">
        <f>IF(I20=0,0,K20/I20)</f>
        <v>0</v>
      </c>
      <c r="K20" s="95">
        <f>SUMIF($F4:$F19,Controls!$AQ$5,K4:K19)</f>
        <v>0</v>
      </c>
      <c r="L20" s="95">
        <f>SUMIF($F4:$F19,Controls!$AQ$5,L4:L19)</f>
        <v>0</v>
      </c>
      <c r="M20" s="85"/>
    </row>
    <row r="21" spans="1:13" x14ac:dyDescent="0.75">
      <c r="F21" s="109"/>
    </row>
  </sheetData>
  <mergeCells count="2">
    <mergeCell ref="A2:M2"/>
    <mergeCell ref="B20:G20"/>
  </mergeCells>
  <conditionalFormatting sqref="A1:ZZ3 A20:ZZ1048576 K4:ZZ19 A4:I19">
    <cfRule type="expression" priority="7" stopIfTrue="1">
      <formula>ROW($A1)&lt;$A$1</formula>
    </cfRule>
    <cfRule type="expression" priority="8" stopIfTrue="1">
      <formula>A$1=""</formula>
    </cfRule>
    <cfRule type="expression" priority="9" stopIfTrue="1">
      <formula>$A1=""</formula>
    </cfRule>
    <cfRule type="expression" dxfId="99" priority="12">
      <formula>ROW($A1)/2=ROUND(ROW($A1)/2,0)</formula>
    </cfRule>
  </conditionalFormatting>
  <conditionalFormatting sqref="A1:XFD3 A20:XFD1048576 K4:XFD19 A4:I19">
    <cfRule type="cellIs" dxfId="98" priority="10" operator="equal">
      <formula>"√"</formula>
    </cfRule>
    <cfRule type="cellIs" dxfId="97" priority="11" operator="equal">
      <formula>"X"</formula>
    </cfRule>
  </conditionalFormatting>
  <conditionalFormatting sqref="J4:J19">
    <cfRule type="expression" priority="1" stopIfTrue="1">
      <formula>ROW($A4)&lt;$A$1</formula>
    </cfRule>
    <cfRule type="expression" priority="2" stopIfTrue="1">
      <formula>J$1=""</formula>
    </cfRule>
    <cfRule type="expression" priority="3" stopIfTrue="1">
      <formula>$A4=""</formula>
    </cfRule>
    <cfRule type="cellIs" dxfId="96" priority="4" operator="equal">
      <formula>"√"</formula>
    </cfRule>
    <cfRule type="cellIs" dxfId="95" priority="5" operator="equal">
      <formula>"X"</formula>
    </cfRule>
    <cfRule type="expression" dxfId="94" priority="6">
      <formula>ROW($A4)/2=ROUND(ROW($A4)/2,0)</formula>
    </cfRule>
  </conditionalFormatting>
  <dataValidations count="5">
    <dataValidation type="list" allowBlank="1" showInputMessage="1" showErrorMessage="1" sqref="C21:C1048576" xr:uid="{00D1D1BF-4CB9-4B9A-B50B-E5F6792FAD53}">
      <formula1>$H$4:$H$25</formula1>
    </dataValidation>
    <dataValidation type="list" allowBlank="1" showInputMessage="1" showErrorMessage="1" sqref="E21:E1048576" xr:uid="{B44A9994-DAB5-43E8-A3CB-A0BC5350157C}">
      <formula1>$T$4:$T$26</formula1>
    </dataValidation>
    <dataValidation type="list" allowBlank="1" showInputMessage="1" showErrorMessage="1" sqref="D21:D1048576" xr:uid="{18DB9DF4-82C6-4548-9E7D-55E94B557858}">
      <formula1>$L$4:$L$25</formula1>
    </dataValidation>
    <dataValidation type="list" allowBlank="1" showInputMessage="1" showErrorMessage="1" sqref="E3" xr:uid="{CA9E6897-37A4-4CE0-8E3C-3EC47AF4869E}">
      <formula1>$K$4:$K$24</formula1>
    </dataValidation>
    <dataValidation type="list" allowBlank="1" showInputMessage="1" showErrorMessage="1" sqref="F3:F19" xr:uid="{2498CBE0-374E-4041-8122-5A75D55D634D}">
      <formula1>$W$4:$W$6</formula1>
    </dataValidation>
  </dataValidations>
  <pageMargins left="0.7" right="0.7" top="0.75" bottom="0.75" header="0.3" footer="0.3"/>
  <pageSetup scale="61" fitToHeight="0" orientation="landscape" r:id="rId1"/>
  <ignoredErrors>
    <ignoredError sqref="F4:F6 F9:F19 F7 K7 F8 K8 K4:K6 K9:K19" unlockedFormula="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6346507-8357-4287-85B0-758B41D0F7D6}">
          <x14:formula1>
            <xm:f>Controls!$I$4:$I$24</xm:f>
          </x14:formula1>
          <xm:sqref>C3:C19</xm:sqref>
        </x14:dataValidation>
        <x14:dataValidation type="list" allowBlank="1" showInputMessage="1" showErrorMessage="1" xr:uid="{E3A855BF-514C-4893-A91F-AF2294A2DEA9}">
          <x14:formula1>
            <xm:f>Controls!$W$4:$W$25</xm:f>
          </x14:formula1>
          <xm:sqref>E4:E19</xm:sqref>
        </x14:dataValidation>
        <x14:dataValidation type="list" allowBlank="1" showInputMessage="1" showErrorMessage="1" xr:uid="{BB91C0BA-D67B-46D4-94CE-57DAA5289C43}">
          <x14:formula1>
            <xm:f>Controls!$M$4:$M$24</xm:f>
          </x14:formula1>
          <xm:sqref>D3:D19</xm:sqref>
        </x14:dataValidation>
        <x14:dataValidation type="list" allowBlank="1" showInputMessage="1" showErrorMessage="1" xr:uid="{4AAAD0EA-CD55-406C-A1C5-7152DBFEC2AA}">
          <x14:formula1>
            <xm:f>Controls!$AQ$4:$AQ$6</xm:f>
          </x14:formula1>
          <xm:sqref>F21:F1048576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A7A0-B208-419E-B185-66EC230A9F91}">
  <sheetPr codeName="Sheet20"/>
  <dimension ref="A1:P21"/>
  <sheetViews>
    <sheetView workbookViewId="0">
      <selection activeCell="B13" sqref="B13"/>
    </sheetView>
  </sheetViews>
  <sheetFormatPr defaultColWidth="8.7265625" defaultRowHeight="14.75"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2.9"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375</v>
      </c>
      <c r="B2" s="384"/>
      <c r="C2" s="384"/>
      <c r="D2" s="384"/>
      <c r="E2" s="384"/>
      <c r="F2" s="384"/>
      <c r="G2" s="384"/>
      <c r="H2" s="384"/>
      <c r="I2" s="384"/>
      <c r="J2" s="385"/>
    </row>
    <row r="3" spans="1:16"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t="s">
        <v>376</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16" ht="14.25" customHeight="1" x14ac:dyDescent="0.75">
      <c r="A5" s="73" t="s">
        <v>377</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3" t="s">
        <v>378</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16" ht="14.25" customHeight="1" x14ac:dyDescent="0.75">
      <c r="A7" s="73" t="s">
        <v>379</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16" ht="14.25" customHeight="1" x14ac:dyDescent="0.75">
      <c r="A8" s="73" t="s">
        <v>380</v>
      </c>
      <c r="B8" s="113"/>
      <c r="C8" s="78"/>
      <c r="D8" s="91" t="str">
        <f>IF(C8="","",VLOOKUP(C8,Controls!$W:$Y,2,FALSE))</f>
        <v/>
      </c>
      <c r="E8" s="125"/>
      <c r="F8" s="125"/>
      <c r="G8" s="131" t="str">
        <f ca="1">IF(F8="","",VLOOKUP(MID(CELL("filename",$A$1),FIND("]",CELL("filename",$A$1))+1,255),Controls!$D:$E,2,FALSE))</f>
        <v/>
      </c>
      <c r="H8" s="104" t="str">
        <f t="shared" si="0"/>
        <v/>
      </c>
      <c r="I8" s="104" t="str">
        <f>IF(E8+F8=0,"",IF(E8="",0,E8*'Core Staff'!$L$5)+IF(H8="",0,H8))</f>
        <v/>
      </c>
      <c r="J8" s="94"/>
    </row>
    <row r="9" spans="1:16" ht="14.25" customHeight="1" x14ac:dyDescent="0.75">
      <c r="A9" s="73" t="s">
        <v>381</v>
      </c>
      <c r="B9" s="113"/>
      <c r="C9" s="78"/>
      <c r="D9" s="91" t="str">
        <f>IF(C9="","",VLOOKUP(C9,Controls!$W:$Y,2,FALSE))</f>
        <v/>
      </c>
      <c r="E9" s="125"/>
      <c r="F9" s="125"/>
      <c r="G9" s="131" t="str">
        <f ca="1">IF(F9="","",VLOOKUP(MID(CELL("filename",$A$1),FIND("]",CELL("filename",$A$1))+1,255),Controls!$D:$E,2,FALSE))</f>
        <v/>
      </c>
      <c r="H9" s="104" t="str">
        <f t="shared" si="0"/>
        <v/>
      </c>
      <c r="I9" s="104" t="str">
        <f>IF(E9+F9=0,"",IF(E9="",0,E9*'Core Staff'!$L$5)+IF(H9="",0,H9))</f>
        <v/>
      </c>
      <c r="J9" s="94"/>
    </row>
    <row r="10" spans="1:16" ht="14.25" customHeight="1" x14ac:dyDescent="0.75">
      <c r="A10" s="73" t="s">
        <v>382</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16" ht="14.25" customHeight="1" x14ac:dyDescent="0.75">
      <c r="A11" s="73" t="s">
        <v>383</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16" ht="14.25" customHeight="1" x14ac:dyDescent="0.75">
      <c r="A12" s="73" t="s">
        <v>384</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16" ht="14.25" customHeight="1" x14ac:dyDescent="0.75">
      <c r="A13" s="73" t="s">
        <v>385</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16" ht="14.25" customHeight="1" x14ac:dyDescent="0.75">
      <c r="A14" s="73" t="s">
        <v>386</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16" ht="14.25" customHeight="1" x14ac:dyDescent="0.75">
      <c r="A15" s="73" t="s">
        <v>387</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16" ht="14.25" customHeight="1" x14ac:dyDescent="0.75">
      <c r="A16" s="73" t="s">
        <v>388</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3" t="s">
        <v>389</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3" t="s">
        <v>390</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t="s">
        <v>391</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392</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phoneticPr fontId="40" type="noConversion"/>
  <conditionalFormatting sqref="A1:ZZ2 A21:ZZ1048576 H4:ZZ19 A3 C3:ZZ3 A20 E20:H20 J20:ZZ20 A4:F19">
    <cfRule type="expression" priority="25" stopIfTrue="1">
      <formula>ROW($A1)&lt;$A$1</formula>
    </cfRule>
    <cfRule type="expression" priority="26" stopIfTrue="1">
      <formula>A$1=""</formula>
    </cfRule>
    <cfRule type="expression" priority="27" stopIfTrue="1">
      <formula>$A1=""</formula>
    </cfRule>
    <cfRule type="cellIs" dxfId="93" priority="28" operator="equal">
      <formula>"√"</formula>
    </cfRule>
    <cfRule type="cellIs" dxfId="92" priority="29" operator="equal">
      <formula>"X"</formula>
    </cfRule>
    <cfRule type="expression" dxfId="91" priority="30">
      <formula>ROW($A1)/2=ROUND(ROW($A1)/2,0)</formula>
    </cfRule>
  </conditionalFormatting>
  <conditionalFormatting sqref="G4:G19">
    <cfRule type="expression" priority="19" stopIfTrue="1">
      <formula>ROW($A4)&lt;$A$1</formula>
    </cfRule>
    <cfRule type="expression" priority="20" stopIfTrue="1">
      <formula>G$1=""</formula>
    </cfRule>
    <cfRule type="expression" priority="21" stopIfTrue="1">
      <formula>$A4=""</formula>
    </cfRule>
    <cfRule type="cellIs" dxfId="90" priority="22" operator="equal">
      <formula>"√"</formula>
    </cfRule>
    <cfRule type="cellIs" dxfId="89" priority="23" operator="equal">
      <formula>"X"</formula>
    </cfRule>
    <cfRule type="expression" dxfId="88" priority="24">
      <formula>ROW($A4)/2=ROUND(ROW($A4)/2,0)</formula>
    </cfRule>
  </conditionalFormatting>
  <conditionalFormatting sqref="B3">
    <cfRule type="expression" priority="13" stopIfTrue="1">
      <formula>ROW($A3)&lt;$A$1</formula>
    </cfRule>
    <cfRule type="expression" priority="14" stopIfTrue="1">
      <formula>B$1=""</formula>
    </cfRule>
    <cfRule type="expression" priority="15" stopIfTrue="1">
      <formula>$A3=""</formula>
    </cfRule>
    <cfRule type="cellIs" dxfId="87" priority="16" operator="equal">
      <formula>"√"</formula>
    </cfRule>
    <cfRule type="cellIs" dxfId="86" priority="17" operator="equal">
      <formula>"X"</formula>
    </cfRule>
    <cfRule type="expression" dxfId="85" priority="18">
      <formula>ROW($A3)/2=ROUND(ROW($A3)/2,0)</formula>
    </cfRule>
  </conditionalFormatting>
  <conditionalFormatting sqref="B20:D20">
    <cfRule type="expression" priority="7" stopIfTrue="1">
      <formula>ROW($A20)&lt;$A$1</formula>
    </cfRule>
    <cfRule type="expression" priority="8" stopIfTrue="1">
      <formula>B$1=""</formula>
    </cfRule>
    <cfRule type="expression" priority="9" stopIfTrue="1">
      <formula>$A20=""</formula>
    </cfRule>
    <cfRule type="cellIs" dxfId="84" priority="10" operator="equal">
      <formula>"√"</formula>
    </cfRule>
    <cfRule type="cellIs" dxfId="83" priority="11" operator="equal">
      <formula>"X"</formula>
    </cfRule>
    <cfRule type="expression" dxfId="82" priority="12">
      <formula>ROW($A20)/2=ROUND(ROW($A20)/2,0)</formula>
    </cfRule>
  </conditionalFormatting>
  <conditionalFormatting sqref="I20">
    <cfRule type="expression" priority="1" stopIfTrue="1">
      <formula>ROW($A20)&lt;$A$1</formula>
    </cfRule>
    <cfRule type="expression" priority="2" stopIfTrue="1">
      <formula>I$1=""</formula>
    </cfRule>
    <cfRule type="expression" priority="3" stopIfTrue="1">
      <formula>$A20=""</formula>
    </cfRule>
    <cfRule type="cellIs" dxfId="81" priority="4" operator="equal">
      <formula>"√"</formula>
    </cfRule>
    <cfRule type="cellIs" dxfId="80" priority="5" operator="equal">
      <formula>"X"</formula>
    </cfRule>
    <cfRule type="expression" dxfId="79" priority="6">
      <formula>ROW($A20)/2=ROUND(ROW($A20)/2,0)</formula>
    </cfRule>
  </conditionalFormatting>
  <dataValidations count="3">
    <dataValidation type="list" allowBlank="1" showInputMessage="1" showErrorMessage="1" sqref="D3:D19" xr:uid="{2D80DB47-C29D-483B-B9F8-669A482D04E2}">
      <formula1>$W$4:$W$6</formula1>
    </dataValidation>
    <dataValidation type="list" allowBlank="1" showInputMessage="1" showErrorMessage="1" sqref="C21:C1048576" xr:uid="{2809E67C-8677-4AA4-9D7D-1D2A23C41F18}">
      <formula1>$T$4:$T$26</formula1>
    </dataValidation>
    <dataValidation type="list" allowBlank="1" showInputMessage="1" showErrorMessage="1" sqref="C3" xr:uid="{82F351B9-F214-4596-AAC4-6F35785FEADD}">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820E18C-F0C8-4A6C-B002-369455215FAF}">
          <x14:formula1>
            <xm:f>Controls!$W$4:$W$25</xm:f>
          </x14:formula1>
          <xm:sqref>C4:C19</xm:sqref>
        </x14:dataValidation>
        <x14:dataValidation type="list" allowBlank="1" showInputMessage="1" showErrorMessage="1" xr:uid="{7677CEB2-4B04-4D79-AD07-2CA2BC78E708}">
          <x14:formula1>
            <xm:f>Controls!$AQ$4:$AQ$6</xm:f>
          </x14:formula1>
          <xm:sqref>D21:D1048576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0150-1DC4-4B75-A854-DFCE28659984}">
  <sheetPr codeName="Sheet7">
    <pageSetUpPr fitToPage="1"/>
  </sheetPr>
  <dimension ref="A1:P21"/>
  <sheetViews>
    <sheetView workbookViewId="0">
      <pane ySplit="3" topLeftCell="A4" activePane="bottomLeft" state="frozen"/>
      <selection pane="bottomLeft"/>
    </sheetView>
  </sheetViews>
  <sheetFormatPr defaultColWidth="8.7265625" defaultRowHeight="14.75" x14ac:dyDescent="0.75"/>
  <cols>
    <col min="1" max="1" width="7.26953125" style="86" customWidth="1"/>
    <col min="2" max="2" width="26.86328125" style="70" customWidth="1"/>
    <col min="3" max="4" width="13.1328125" style="86" customWidth="1"/>
    <col min="5" max="5" width="20.7265625" style="86" customWidth="1"/>
    <col min="6" max="6" width="3" style="96" bestFit="1" customWidth="1"/>
    <col min="7" max="7" width="39.26953125" style="70" customWidth="1"/>
    <col min="8" max="9" width="11.1328125" style="70" customWidth="1"/>
    <col min="10" max="10" width="12.26953125" style="87" customWidth="1"/>
    <col min="11" max="12" width="12.26953125" style="70" customWidth="1"/>
    <col min="13" max="13" width="30.86328125" style="88" customWidth="1"/>
    <col min="14" max="16384" width="8.7265625" style="70"/>
  </cols>
  <sheetData>
    <row r="1" spans="1:16" ht="3"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c r="O1" s="69"/>
      <c r="P1" s="69"/>
    </row>
    <row r="2" spans="1:16" ht="31.25" x14ac:dyDescent="1.45">
      <c r="A2" s="383" t="s">
        <v>393</v>
      </c>
      <c r="B2" s="384"/>
      <c r="C2" s="384"/>
      <c r="D2" s="384"/>
      <c r="E2" s="384"/>
      <c r="F2" s="384"/>
      <c r="G2" s="384"/>
      <c r="H2" s="384"/>
      <c r="I2" s="384"/>
      <c r="J2" s="384"/>
      <c r="K2" s="384"/>
      <c r="L2" s="384"/>
      <c r="M2" s="385"/>
    </row>
    <row r="3" spans="1:16" ht="29.45" customHeight="1" x14ac:dyDescent="0.75">
      <c r="A3" s="200" t="s">
        <v>335</v>
      </c>
      <c r="B3" s="200" t="s">
        <v>394</v>
      </c>
      <c r="C3" s="200" t="s">
        <v>85</v>
      </c>
      <c r="D3" s="202" t="s">
        <v>88</v>
      </c>
      <c r="E3" s="203" t="s">
        <v>93</v>
      </c>
      <c r="F3" s="204" t="s">
        <v>114</v>
      </c>
      <c r="G3" s="200" t="s">
        <v>338</v>
      </c>
      <c r="H3" s="200" t="str">
        <f>"Core Hours"&amp;" @ $"&amp;'Core Staff'!$L$5</f>
        <v>Core Hours @ $0</v>
      </c>
      <c r="I3" s="200" t="s">
        <v>326</v>
      </c>
      <c r="J3" s="71" t="s">
        <v>327</v>
      </c>
      <c r="K3" s="200" t="s">
        <v>328</v>
      </c>
      <c r="L3" s="202" t="s">
        <v>318</v>
      </c>
      <c r="M3" s="201" t="s">
        <v>301</v>
      </c>
    </row>
    <row r="4" spans="1:16" x14ac:dyDescent="0.75">
      <c r="A4" s="73" t="s">
        <v>395</v>
      </c>
      <c r="B4" s="90"/>
      <c r="C4" s="78"/>
      <c r="D4" s="78"/>
      <c r="E4" s="78"/>
      <c r="F4" s="91" t="str">
        <f>IF(E4="","",VLOOKUP(E4,Controls!$W:$Y,2,FALSE))</f>
        <v/>
      </c>
      <c r="G4" s="90"/>
      <c r="H4" s="112"/>
      <c r="I4" s="112"/>
      <c r="J4" s="131" t="str">
        <f ca="1">IF(I4="","",VLOOKUP(MID(CELL("filename",$A$1),FIND("]",CELL("filename",$A$1))+1,255),Controls!$D:$E,2,FALSE))</f>
        <v/>
      </c>
      <c r="K4" s="104" t="str">
        <f t="shared" ref="K4:K5" si="0">IF(I4="","",I4*J4)</f>
        <v/>
      </c>
      <c r="L4" s="104" t="str">
        <f>IF(H4+I4=0,"",IF(H4="",0,H4*'Core Staff'!$L$5)+IF(K4="",0,K4))</f>
        <v/>
      </c>
      <c r="M4" s="94"/>
    </row>
    <row r="5" spans="1:16" x14ac:dyDescent="0.75">
      <c r="A5" s="73" t="s">
        <v>396</v>
      </c>
      <c r="B5" s="90"/>
      <c r="C5" s="78"/>
      <c r="D5" s="78"/>
      <c r="E5" s="78"/>
      <c r="F5" s="91" t="str">
        <f>IF(E5="","",VLOOKUP(E5,Controls!$W:$Y,2,FALSE))</f>
        <v/>
      </c>
      <c r="G5" s="90"/>
      <c r="H5" s="112"/>
      <c r="I5" s="112"/>
      <c r="J5" s="131" t="str">
        <f ca="1">IF(I5="","",VLOOKUP(MID(CELL("filename",$A$1),FIND("]",CELL("filename",$A$1))+1,255),Controls!$D:$E,2,FALSE))</f>
        <v/>
      </c>
      <c r="K5" s="104" t="str">
        <f t="shared" si="0"/>
        <v/>
      </c>
      <c r="L5" s="104" t="str">
        <f>IF(H5+I5=0,"",IF(H5="",0,H5*'Core Staff'!$L$5)+IF(K5="",0,K5))</f>
        <v/>
      </c>
      <c r="M5" s="94"/>
    </row>
    <row r="6" spans="1:16" x14ac:dyDescent="0.75">
      <c r="A6" s="73" t="s">
        <v>397</v>
      </c>
      <c r="B6" s="90"/>
      <c r="C6" s="78"/>
      <c r="D6" s="78"/>
      <c r="E6" s="78"/>
      <c r="F6" s="91" t="str">
        <f>IF(E6="","",VLOOKUP(E6,Controls!$W:$Y,2,FALSE))</f>
        <v/>
      </c>
      <c r="G6" s="90"/>
      <c r="H6" s="112"/>
      <c r="I6" s="112"/>
      <c r="J6" s="131" t="str">
        <f ca="1">IF(I6="","",VLOOKUP(MID(CELL("filename",$A$1),FIND("]",CELL("filename",$A$1))+1,255),Controls!$D:$E,2,FALSE))</f>
        <v/>
      </c>
      <c r="K6" s="104" t="str">
        <f t="shared" ref="K6:K19" si="1">IF(I6="","",I6*J6)</f>
        <v/>
      </c>
      <c r="L6" s="104" t="str">
        <f>IF(H6+I6=0,"",IF(H6="",0,H6*'Core Staff'!$L$5)+IF(K6="",0,K6))</f>
        <v/>
      </c>
      <c r="M6" s="94"/>
    </row>
    <row r="7" spans="1:16" x14ac:dyDescent="0.75">
      <c r="A7" s="73" t="s">
        <v>398</v>
      </c>
      <c r="B7" s="90"/>
      <c r="C7" s="78"/>
      <c r="D7" s="78"/>
      <c r="E7" s="78"/>
      <c r="F7" s="91" t="str">
        <f>IF(E7="","",VLOOKUP(E7,Controls!$W:$Y,2,FALSE))</f>
        <v/>
      </c>
      <c r="G7" s="90"/>
      <c r="H7" s="112"/>
      <c r="I7" s="112"/>
      <c r="J7" s="131" t="str">
        <f ca="1">IF(I7="","",VLOOKUP(MID(CELL("filename",$A$1),FIND("]",CELL("filename",$A$1))+1,255),Controls!$D:$E,2,FALSE))</f>
        <v/>
      </c>
      <c r="K7" s="104" t="str">
        <f t="shared" si="1"/>
        <v/>
      </c>
      <c r="L7" s="104" t="str">
        <f>IF(H7+I7=0,"",IF(H7="",0,H7*'Core Staff'!$L$5)+IF(K7="",0,K7))</f>
        <v/>
      </c>
      <c r="M7" s="94"/>
    </row>
    <row r="8" spans="1:16" x14ac:dyDescent="0.75">
      <c r="A8" s="73" t="s">
        <v>399</v>
      </c>
      <c r="B8" s="124"/>
      <c r="C8" s="73"/>
      <c r="D8" s="73"/>
      <c r="E8" s="78"/>
      <c r="F8" s="91" t="str">
        <f>IF(E8="","",VLOOKUP(E8,Controls!$W:$Y,2,FALSE))</f>
        <v/>
      </c>
      <c r="G8" s="124"/>
      <c r="H8" s="133"/>
      <c r="I8" s="133"/>
      <c r="J8" s="131" t="str">
        <f ca="1">IF(I8="","",VLOOKUP(MID(CELL("filename",$A$1),FIND("]",CELL("filename",$A$1))+1,255),Controls!$D:$E,2,FALSE))</f>
        <v/>
      </c>
      <c r="K8" s="104" t="str">
        <f t="shared" si="1"/>
        <v/>
      </c>
      <c r="L8" s="104" t="str">
        <f>IF(H8+I8=0,"",IF(H8="",0,H8*'Core Staff'!$L$5)+IF(K8="",0,K8))</f>
        <v/>
      </c>
      <c r="M8" s="94"/>
    </row>
    <row r="9" spans="1:16" x14ac:dyDescent="0.75">
      <c r="A9" s="73" t="s">
        <v>400</v>
      </c>
      <c r="B9" s="124"/>
      <c r="C9" s="73"/>
      <c r="D9" s="73"/>
      <c r="E9" s="73"/>
      <c r="F9" s="91" t="str">
        <f>IF(E9="","",VLOOKUP(E9,Controls!$W:$Y,2,FALSE))</f>
        <v/>
      </c>
      <c r="G9" s="124"/>
      <c r="H9" s="133"/>
      <c r="I9" s="133"/>
      <c r="J9" s="131" t="str">
        <f ca="1">IF(I9="","",VLOOKUP(MID(CELL("filename",$A$1),FIND("]",CELL("filename",$A$1))+1,255),Controls!$D:$E,2,FALSE))</f>
        <v/>
      </c>
      <c r="K9" s="104" t="str">
        <f t="shared" si="1"/>
        <v/>
      </c>
      <c r="L9" s="104" t="str">
        <f>IF(H9+I9=0,"",IF(H9="",0,H9*'Core Staff'!$L$5)+IF(K9="",0,K9))</f>
        <v/>
      </c>
      <c r="M9" s="94"/>
    </row>
    <row r="10" spans="1:16" x14ac:dyDescent="0.75">
      <c r="A10" s="73" t="s">
        <v>401</v>
      </c>
      <c r="B10" s="124"/>
      <c r="C10" s="73"/>
      <c r="D10" s="73"/>
      <c r="E10" s="73"/>
      <c r="F10" s="91" t="str">
        <f>IF(E10="","",VLOOKUP(E10,Controls!$W:$Y,2,FALSE))</f>
        <v/>
      </c>
      <c r="G10" s="124"/>
      <c r="H10" s="133"/>
      <c r="I10" s="133"/>
      <c r="J10" s="131" t="str">
        <f ca="1">IF(I10="","",VLOOKUP(MID(CELL("filename",$A$1),FIND("]",CELL("filename",$A$1))+1,255),Controls!$D:$E,2,FALSE))</f>
        <v/>
      </c>
      <c r="K10" s="104" t="str">
        <f t="shared" si="1"/>
        <v/>
      </c>
      <c r="L10" s="104" t="str">
        <f>IF(H10+I10=0,"",IF(H10="",0,H10*'Core Staff'!$L$5)+IF(K10="",0,K10))</f>
        <v/>
      </c>
      <c r="M10" s="94"/>
    </row>
    <row r="11" spans="1:16" x14ac:dyDescent="0.75">
      <c r="A11" s="73" t="s">
        <v>402</v>
      </c>
      <c r="B11" s="124"/>
      <c r="C11" s="73"/>
      <c r="D11" s="73"/>
      <c r="E11" s="73"/>
      <c r="F11" s="91" t="str">
        <f>IF(E11="","",VLOOKUP(E11,Controls!$W:$Y,2,FALSE))</f>
        <v/>
      </c>
      <c r="G11" s="124"/>
      <c r="H11" s="133"/>
      <c r="I11" s="133"/>
      <c r="J11" s="131" t="str">
        <f ca="1">IF(I11="","",VLOOKUP(MID(CELL("filename",$A$1),FIND("]",CELL("filename",$A$1))+1,255),Controls!$D:$E,2,FALSE))</f>
        <v/>
      </c>
      <c r="K11" s="104" t="str">
        <f t="shared" si="1"/>
        <v/>
      </c>
      <c r="L11" s="104" t="str">
        <f>IF(H11+I11=0,"",IF(H11="",0,H11*'Core Staff'!$L$5)+IF(K11="",0,K11))</f>
        <v/>
      </c>
      <c r="M11" s="94"/>
    </row>
    <row r="12" spans="1:16" x14ac:dyDescent="0.75">
      <c r="A12" s="73" t="s">
        <v>403</v>
      </c>
      <c r="B12" s="124"/>
      <c r="C12" s="73"/>
      <c r="D12" s="73"/>
      <c r="E12" s="73"/>
      <c r="F12" s="91" t="str">
        <f>IF(E12="","",VLOOKUP(E12,Controls!$W:$Y,2,FALSE))</f>
        <v/>
      </c>
      <c r="G12" s="124"/>
      <c r="H12" s="133"/>
      <c r="I12" s="133"/>
      <c r="J12" s="131" t="str">
        <f ca="1">IF(I12="","",VLOOKUP(MID(CELL("filename",$A$1),FIND("]",CELL("filename",$A$1))+1,255),Controls!$D:$E,2,FALSE))</f>
        <v/>
      </c>
      <c r="K12" s="104" t="str">
        <f t="shared" si="1"/>
        <v/>
      </c>
      <c r="L12" s="104" t="str">
        <f>IF(H12+I12=0,"",IF(H12="",0,H12*'Core Staff'!$L$5)+IF(K12="",0,K12))</f>
        <v/>
      </c>
      <c r="M12" s="94"/>
    </row>
    <row r="13" spans="1:16" x14ac:dyDescent="0.75">
      <c r="A13" s="73" t="s">
        <v>404</v>
      </c>
      <c r="B13" s="124"/>
      <c r="C13" s="73"/>
      <c r="D13" s="73"/>
      <c r="E13" s="73"/>
      <c r="F13" s="91" t="str">
        <f>IF(E13="","",VLOOKUP(E13,Controls!$W:$Y,2,FALSE))</f>
        <v/>
      </c>
      <c r="G13" s="124"/>
      <c r="H13" s="133"/>
      <c r="I13" s="133"/>
      <c r="J13" s="131" t="str">
        <f ca="1">IF(I13="","",VLOOKUP(MID(CELL("filename",$A$1),FIND("]",CELL("filename",$A$1))+1,255),Controls!$D:$E,2,FALSE))</f>
        <v/>
      </c>
      <c r="K13" s="104" t="str">
        <f t="shared" si="1"/>
        <v/>
      </c>
      <c r="L13" s="104" t="str">
        <f>IF(H13+I13=0,"",IF(H13="",0,H13*'Core Staff'!$L$5)+IF(K13="",0,K13))</f>
        <v/>
      </c>
      <c r="M13" s="94"/>
    </row>
    <row r="14" spans="1:16" x14ac:dyDescent="0.75">
      <c r="A14" s="73" t="s">
        <v>405</v>
      </c>
      <c r="B14" s="124"/>
      <c r="C14" s="73"/>
      <c r="D14" s="73"/>
      <c r="E14" s="73"/>
      <c r="F14" s="91" t="str">
        <f>IF(E14="","",VLOOKUP(E14,Controls!$W:$Y,2,FALSE))</f>
        <v/>
      </c>
      <c r="G14" s="124"/>
      <c r="H14" s="133"/>
      <c r="I14" s="133"/>
      <c r="J14" s="131" t="str">
        <f ca="1">IF(I14="","",VLOOKUP(MID(CELL("filename",$A$1),FIND("]",CELL("filename",$A$1))+1,255),Controls!$D:$E,2,FALSE))</f>
        <v/>
      </c>
      <c r="K14" s="104" t="str">
        <f t="shared" si="1"/>
        <v/>
      </c>
      <c r="L14" s="104" t="str">
        <f>IF(H14+I14=0,"",IF(H14="",0,H14*'Core Staff'!$L$5)+IF(K14="",0,K14))</f>
        <v/>
      </c>
      <c r="M14" s="94"/>
    </row>
    <row r="15" spans="1:16" x14ac:dyDescent="0.75">
      <c r="A15" s="73" t="s">
        <v>406</v>
      </c>
      <c r="B15" s="124"/>
      <c r="C15" s="73"/>
      <c r="D15" s="73"/>
      <c r="E15" s="73"/>
      <c r="F15" s="91" t="str">
        <f>IF(E15="","",VLOOKUP(E15,Controls!$W:$Y,2,FALSE))</f>
        <v/>
      </c>
      <c r="G15" s="124"/>
      <c r="H15" s="133"/>
      <c r="I15" s="133"/>
      <c r="J15" s="131" t="str">
        <f ca="1">IF(I15="","",VLOOKUP(MID(CELL("filename",$A$1),FIND("]",CELL("filename",$A$1))+1,255),Controls!$D:$E,2,FALSE))</f>
        <v/>
      </c>
      <c r="K15" s="104" t="str">
        <f t="shared" si="1"/>
        <v/>
      </c>
      <c r="L15" s="104" t="str">
        <f>IF(H15+I15=0,"",IF(H15="",0,H15*'Core Staff'!$L$5)+IF(K15="",0,K15))</f>
        <v/>
      </c>
      <c r="M15" s="94"/>
    </row>
    <row r="16" spans="1:16" x14ac:dyDescent="0.75">
      <c r="A16" s="73" t="s">
        <v>407</v>
      </c>
      <c r="B16" s="124"/>
      <c r="C16" s="73"/>
      <c r="D16" s="73"/>
      <c r="E16" s="73"/>
      <c r="F16" s="91" t="str">
        <f>IF(E16="","",VLOOKUP(E16,Controls!$W:$Y,2,FALSE))</f>
        <v/>
      </c>
      <c r="G16" s="124"/>
      <c r="H16" s="133"/>
      <c r="I16" s="133"/>
      <c r="J16" s="131" t="str">
        <f ca="1">IF(I16="","",VLOOKUP(MID(CELL("filename",$A$1),FIND("]",CELL("filename",$A$1))+1,255),Controls!$D:$E,2,FALSE))</f>
        <v/>
      </c>
      <c r="K16" s="104" t="str">
        <f t="shared" si="1"/>
        <v/>
      </c>
      <c r="L16" s="104" t="str">
        <f>IF(H16+I16=0,"",IF(H16="",0,H16*'Core Staff'!$L$5)+IF(K16="",0,K16))</f>
        <v/>
      </c>
      <c r="M16" s="94"/>
    </row>
    <row r="17" spans="1:13" x14ac:dyDescent="0.75">
      <c r="A17" s="73" t="s">
        <v>408</v>
      </c>
      <c r="B17" s="124"/>
      <c r="C17" s="73"/>
      <c r="D17" s="73"/>
      <c r="E17" s="73"/>
      <c r="F17" s="91" t="str">
        <f>IF(E17="","",VLOOKUP(E17,Controls!$W:$Y,2,FALSE))</f>
        <v/>
      </c>
      <c r="G17" s="124"/>
      <c r="H17" s="133"/>
      <c r="I17" s="133"/>
      <c r="J17" s="131" t="str">
        <f ca="1">IF(I17="","",VLOOKUP(MID(CELL("filename",$A$1),FIND("]",CELL("filename",$A$1))+1,255),Controls!$D:$E,2,FALSE))</f>
        <v/>
      </c>
      <c r="K17" s="104" t="str">
        <f t="shared" si="1"/>
        <v/>
      </c>
      <c r="L17" s="104" t="str">
        <f>IF(H17+I17=0,"",IF(H17="",0,H17*'Core Staff'!$L$5)+IF(K17="",0,K17))</f>
        <v/>
      </c>
      <c r="M17" s="94"/>
    </row>
    <row r="18" spans="1:13" x14ac:dyDescent="0.75">
      <c r="A18" s="73" t="s">
        <v>409</v>
      </c>
      <c r="B18" s="124"/>
      <c r="C18" s="73"/>
      <c r="D18" s="73"/>
      <c r="E18" s="73"/>
      <c r="F18" s="91" t="str">
        <f>IF(E18="","",VLOOKUP(E18,Controls!$W:$Y,2,FALSE))</f>
        <v/>
      </c>
      <c r="G18" s="124"/>
      <c r="H18" s="133"/>
      <c r="I18" s="133"/>
      <c r="J18" s="131" t="str">
        <f ca="1">IF(I18="","",VLOOKUP(MID(CELL("filename",$A$1),FIND("]",CELL("filename",$A$1))+1,255),Controls!$D:$E,2,FALSE))</f>
        <v/>
      </c>
      <c r="K18" s="104" t="str">
        <f t="shared" ref="K18" si="2">IF(I18="","",I18*J18)</f>
        <v/>
      </c>
      <c r="L18" s="104" t="str">
        <f>IF(H18+I18=0,"",IF(H18="",0,H18*'Core Staff'!$L$5)+IF(K18="",0,K18))</f>
        <v/>
      </c>
      <c r="M18" s="94"/>
    </row>
    <row r="19" spans="1:13" ht="15" customHeight="1" x14ac:dyDescent="0.75">
      <c r="A19" s="132" t="s">
        <v>410</v>
      </c>
      <c r="B19" s="124" t="s">
        <v>310</v>
      </c>
      <c r="C19" s="73"/>
      <c r="D19" s="73"/>
      <c r="E19" s="73"/>
      <c r="F19" s="91" t="str">
        <f>IF(E19="","",VLOOKUP(E19,Controls!$W:$Y,2,FALSE))</f>
        <v/>
      </c>
      <c r="G19" s="124"/>
      <c r="H19" s="133"/>
      <c r="I19" s="133"/>
      <c r="J19" s="131" t="str">
        <f ca="1">IF(I19="","",VLOOKUP(MID(CELL("filename",$A$1),FIND("]",CELL("filename",$A$1))+1,255),Controls!$D:$E,2,FALSE))</f>
        <v/>
      </c>
      <c r="K19" s="104" t="str">
        <f t="shared" si="1"/>
        <v/>
      </c>
      <c r="L19" s="104" t="str">
        <f>IF(H19+I19=0,"",IF(H19="",0,H19*'Core Staff'!$L$5)+IF(K19="",0,K19))</f>
        <v/>
      </c>
      <c r="M19" s="94"/>
    </row>
    <row r="20" spans="1:13" s="89" customFormat="1" ht="14.9" customHeight="1" x14ac:dyDescent="0.75">
      <c r="A20" s="82"/>
      <c r="B20" s="388" t="s">
        <v>411</v>
      </c>
      <c r="C20" s="390"/>
      <c r="D20" s="390"/>
      <c r="E20" s="390"/>
      <c r="F20" s="390"/>
      <c r="G20" s="423"/>
      <c r="H20" s="108">
        <f>SUMIF($F4:$F19,Controls!$AQ$5,H4:H19)</f>
        <v>0</v>
      </c>
      <c r="I20" s="108">
        <f>SUMIF($F4:$F19,Controls!$AQ$5,I4:I19)</f>
        <v>0</v>
      </c>
      <c r="J20" s="83">
        <f>IF(I20=0,0,K20/I20)</f>
        <v>0</v>
      </c>
      <c r="K20" s="95">
        <f>SUMIF($F4:$F19,Controls!$AQ$5,K4:K19)</f>
        <v>0</v>
      </c>
      <c r="L20" s="95">
        <f>SUMIF($F4:$F19,Controls!$AQ$5,L4:L19)</f>
        <v>0</v>
      </c>
      <c r="M20" s="85"/>
    </row>
    <row r="21" spans="1:13" x14ac:dyDescent="0.75">
      <c r="F21" s="109"/>
    </row>
  </sheetData>
  <mergeCells count="2">
    <mergeCell ref="A2:M2"/>
    <mergeCell ref="B20:G20"/>
  </mergeCells>
  <phoneticPr fontId="40" type="noConversion"/>
  <conditionalFormatting sqref="A1:ZZ3 A20:ZZ1048576 K4:ZZ19 A4:I19">
    <cfRule type="expression" priority="7" stopIfTrue="1">
      <formula>ROW($A1)&lt;$A$1</formula>
    </cfRule>
    <cfRule type="expression" priority="8" stopIfTrue="1">
      <formula>A$1=""</formula>
    </cfRule>
    <cfRule type="expression" priority="9" stopIfTrue="1">
      <formula>$A1=""</formula>
    </cfRule>
    <cfRule type="cellIs" dxfId="78" priority="10" operator="equal">
      <formula>"√"</formula>
    </cfRule>
    <cfRule type="cellIs" dxfId="77" priority="11" operator="equal">
      <formula>"X"</formula>
    </cfRule>
    <cfRule type="expression" dxfId="76" priority="12">
      <formula>ROW($A1)/2=ROUND(ROW($A1)/2,0)</formula>
    </cfRule>
  </conditionalFormatting>
  <conditionalFormatting sqref="J4:J19">
    <cfRule type="expression" priority="1" stopIfTrue="1">
      <formula>ROW($A4)&lt;$A$1</formula>
    </cfRule>
    <cfRule type="expression" priority="2" stopIfTrue="1">
      <formula>J$1=""</formula>
    </cfRule>
    <cfRule type="expression" priority="3" stopIfTrue="1">
      <formula>$A4=""</formula>
    </cfRule>
    <cfRule type="cellIs" dxfId="75" priority="4" operator="equal">
      <formula>"√"</formula>
    </cfRule>
    <cfRule type="cellIs" dxfId="74" priority="5" operator="equal">
      <formula>"X"</formula>
    </cfRule>
    <cfRule type="expression" dxfId="73" priority="6">
      <formula>ROW($A4)/2=ROUND(ROW($A4)/2,0)</formula>
    </cfRule>
  </conditionalFormatting>
  <dataValidations count="1">
    <dataValidation type="list" allowBlank="1" showInputMessage="1" showErrorMessage="1" sqref="E3" xr:uid="{9195F408-247E-49AF-B269-2E955902A916}">
      <formula1>$K$4:$K$24</formula1>
    </dataValidation>
  </dataValidations>
  <pageMargins left="0.7" right="0.7" top="0.75" bottom="0.75" header="0.3" footer="0.3"/>
  <pageSetup scale="61" fitToHeight="0" orientation="landscape" r:id="rId1"/>
  <ignoredErrors>
    <ignoredError sqref="F4:F19 K4:L5 H20:L20 K6:L6 K7:L19" unlockedFormula="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242EEEF-C513-41A5-909E-3F1236008883}">
          <x14:formula1>
            <xm:f>Controls!$W$4:$W$25</xm:f>
          </x14:formula1>
          <xm:sqref>E4:E1048576</xm:sqref>
        </x14:dataValidation>
        <x14:dataValidation type="list" allowBlank="1" showInputMessage="1" showErrorMessage="1" xr:uid="{F1D037B9-12C3-47F2-A657-8D0F43F66F07}">
          <x14:formula1>
            <xm:f>Controls!$M$4:$M$24</xm:f>
          </x14:formula1>
          <xm:sqref>D3:D1048576</xm:sqref>
        </x14:dataValidation>
        <x14:dataValidation type="list" allowBlank="1" showInputMessage="1" showErrorMessage="1" xr:uid="{7A9BD530-84F1-43A0-AD4F-F7A6BE4332D3}">
          <x14:formula1>
            <xm:f>Controls!$G$4:$G$24</xm:f>
          </x14:formula1>
          <xm:sqref>C3:C1048576</xm:sqref>
        </x14:dataValidation>
        <x14:dataValidation type="list" allowBlank="1" showInputMessage="1" showErrorMessage="1" xr:uid="{AB1A7639-1325-45DE-A69D-7D6F376701CE}">
          <x14:formula1>
            <xm:f>Controls!$AQ$4:$AQ$6</xm:f>
          </x14:formula1>
          <xm:sqref>F3:F1048576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FB0C-0A80-4923-9FAB-C822B8631DDA}">
  <dimension ref="A1:P21"/>
  <sheetViews>
    <sheetView workbookViewId="0">
      <selection activeCell="C23" sqref="C23"/>
    </sheetView>
  </sheetViews>
  <sheetFormatPr defaultColWidth="8.7265625" defaultRowHeight="14.75" x14ac:dyDescent="0.75"/>
  <cols>
    <col min="1" max="1" width="6.1328125" style="86" customWidth="1"/>
    <col min="2" max="2" width="26.40625" style="70" customWidth="1"/>
    <col min="3" max="4" width="13.1328125" style="86" customWidth="1"/>
    <col min="5" max="5" width="16.7265625" style="86" customWidth="1"/>
    <col min="6" max="6" width="3" style="96" bestFit="1" customWidth="1"/>
    <col min="7" max="7" width="39.86328125" style="70" customWidth="1"/>
    <col min="8" max="9" width="11.1328125" style="70" customWidth="1"/>
    <col min="10" max="10" width="12.26953125" style="87" customWidth="1"/>
    <col min="11" max="12" width="12.26953125" style="70" customWidth="1"/>
    <col min="13" max="13" width="30.86328125" style="88" customWidth="1"/>
    <col min="14" max="16384" width="8.7265625" style="70"/>
  </cols>
  <sheetData>
    <row r="1" spans="1:16" ht="2.2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c r="O1" s="69"/>
      <c r="P1" s="69"/>
    </row>
    <row r="2" spans="1:16" ht="31.25" x14ac:dyDescent="1.45">
      <c r="A2" s="383" t="s">
        <v>412</v>
      </c>
      <c r="B2" s="384"/>
      <c r="C2" s="384"/>
      <c r="D2" s="384"/>
      <c r="E2" s="384"/>
      <c r="F2" s="384"/>
      <c r="G2" s="384"/>
      <c r="H2" s="384"/>
      <c r="I2" s="384"/>
      <c r="J2" s="384"/>
      <c r="K2" s="384"/>
      <c r="L2" s="384"/>
      <c r="M2" s="385"/>
    </row>
    <row r="3" spans="1:16" ht="29.45" customHeight="1" x14ac:dyDescent="0.75">
      <c r="A3" s="200" t="s">
        <v>335</v>
      </c>
      <c r="B3" s="200" t="s">
        <v>413</v>
      </c>
      <c r="C3" s="200" t="s">
        <v>414</v>
      </c>
      <c r="D3" s="202" t="s">
        <v>88</v>
      </c>
      <c r="E3" s="203" t="s">
        <v>93</v>
      </c>
      <c r="F3" s="204" t="s">
        <v>114</v>
      </c>
      <c r="G3" s="200" t="s">
        <v>338</v>
      </c>
      <c r="H3" s="200" t="str">
        <f>"Core Hours"&amp;" @ $"&amp;'Core Staff'!$L$5</f>
        <v>Core Hours @ $0</v>
      </c>
      <c r="I3" s="200" t="s">
        <v>326</v>
      </c>
      <c r="J3" s="71" t="s">
        <v>327</v>
      </c>
      <c r="K3" s="200" t="s">
        <v>328</v>
      </c>
      <c r="L3" s="202" t="s">
        <v>318</v>
      </c>
      <c r="M3" s="201" t="s">
        <v>301</v>
      </c>
    </row>
    <row r="4" spans="1:16" ht="14.9" customHeight="1" x14ac:dyDescent="0.75">
      <c r="A4" s="73" t="s">
        <v>415</v>
      </c>
      <c r="B4" s="90"/>
      <c r="C4" s="78"/>
      <c r="D4" s="78"/>
      <c r="E4" s="78"/>
      <c r="F4" s="91" t="str">
        <f>IF(E4="","",VLOOKUP(E4,Controls!$W:$Y,2,FALSE))</f>
        <v/>
      </c>
      <c r="G4" s="90"/>
      <c r="H4" s="112"/>
      <c r="I4" s="112"/>
      <c r="J4" s="131" t="str">
        <f ca="1">IF(I4="","",VLOOKUP(MID(CELL("filename",$A$1),FIND("]",CELL("filename",$A$1))+1,255),Controls!$D:$E,2,FALSE))</f>
        <v/>
      </c>
      <c r="K4" s="104" t="str">
        <f t="shared" ref="K4:K19" si="0">IF(I4="","",I4*J4)</f>
        <v/>
      </c>
      <c r="L4" s="104" t="str">
        <f>IF(H4+I4=0,"",IF(H4="",0,H4*'Core Staff'!$L$5)+IF(K4="",0,K4))</f>
        <v/>
      </c>
      <c r="M4" s="94"/>
    </row>
    <row r="5" spans="1:16" ht="14.25" customHeight="1" x14ac:dyDescent="0.75">
      <c r="A5" s="78" t="s">
        <v>416</v>
      </c>
      <c r="B5" s="90"/>
      <c r="C5" s="78"/>
      <c r="D5" s="78"/>
      <c r="E5" s="78"/>
      <c r="F5" s="91" t="str">
        <f>IF(E5="","",VLOOKUP(E5,Controls!$W:$Y,2,FALSE))</f>
        <v/>
      </c>
      <c r="G5" s="90"/>
      <c r="H5" s="112"/>
      <c r="I5" s="112"/>
      <c r="J5" s="131" t="str">
        <f ca="1">IF(I5="","",VLOOKUP(MID(CELL("filename",$A$1),FIND("]",CELL("filename",$A$1))+1,255),Controls!$D:$E,2,FALSE))</f>
        <v/>
      </c>
      <c r="K5" s="104" t="str">
        <f t="shared" si="0"/>
        <v/>
      </c>
      <c r="L5" s="104" t="str">
        <f>IF(H5+I5=0,"",IF(H5="",0,H5*'Core Staff'!$L$5)+IF(K5="",0,K5))</f>
        <v/>
      </c>
      <c r="M5" s="94"/>
    </row>
    <row r="6" spans="1:16" ht="14.25" customHeight="1" x14ac:dyDescent="0.75">
      <c r="A6" s="73" t="s">
        <v>417</v>
      </c>
      <c r="B6" s="90"/>
      <c r="C6" s="78"/>
      <c r="D6" s="78"/>
      <c r="E6" s="78"/>
      <c r="F6" s="91" t="str">
        <f>IF(E6="","",VLOOKUP(E6,Controls!$W:$Y,2,FALSE))</f>
        <v/>
      </c>
      <c r="G6" s="90"/>
      <c r="H6" s="112"/>
      <c r="I6" s="112"/>
      <c r="J6" s="131" t="str">
        <f ca="1">IF(I6="","",VLOOKUP(MID(CELL("filename",$A$1),FIND("]",CELL("filename",$A$1))+1,255),Controls!$D:$E,2,FALSE))</f>
        <v/>
      </c>
      <c r="K6" s="104" t="str">
        <f t="shared" si="0"/>
        <v/>
      </c>
      <c r="L6" s="104" t="str">
        <f>IF(H6+I6=0,"",IF(H6="",0,H6*'Core Staff'!$L$5)+IF(K6="",0,K6))</f>
        <v/>
      </c>
      <c r="M6" s="94"/>
    </row>
    <row r="7" spans="1:16" ht="14.25" customHeight="1" x14ac:dyDescent="0.75">
      <c r="A7" s="78" t="s">
        <v>418</v>
      </c>
      <c r="B7" s="90"/>
      <c r="C7" s="78"/>
      <c r="D7" s="78"/>
      <c r="E7" s="78"/>
      <c r="F7" s="91" t="str">
        <f>IF(E7="","",VLOOKUP(E7,Controls!$W:$Y,2,FALSE))</f>
        <v/>
      </c>
      <c r="G7" s="90"/>
      <c r="H7" s="112"/>
      <c r="I7" s="112"/>
      <c r="J7" s="131" t="str">
        <f ca="1">IF(I7="","",VLOOKUP(MID(CELL("filename",$A$1),FIND("]",CELL("filename",$A$1))+1,255),Controls!$D:$E,2,FALSE))</f>
        <v/>
      </c>
      <c r="K7" s="104" t="str">
        <f t="shared" si="0"/>
        <v/>
      </c>
      <c r="L7" s="104" t="str">
        <f>IF(H7+I7=0,"",IF(H7="",0,H7*'Core Staff'!$L$5)+IF(K7="",0,K7))</f>
        <v/>
      </c>
      <c r="M7" s="94"/>
    </row>
    <row r="8" spans="1:16" x14ac:dyDescent="0.75">
      <c r="A8" s="73" t="s">
        <v>419</v>
      </c>
      <c r="B8" s="124"/>
      <c r="C8" s="78"/>
      <c r="D8" s="73"/>
      <c r="E8" s="78"/>
      <c r="F8" s="91" t="str">
        <f>IF(E8="","",VLOOKUP(E8,Controls!$W:$Y,2,FALSE))</f>
        <v/>
      </c>
      <c r="G8" s="90"/>
      <c r="H8" s="133"/>
      <c r="I8" s="112"/>
      <c r="J8" s="131" t="str">
        <f ca="1">IF(I8="","",VLOOKUP(MID(CELL("filename",$A$1),FIND("]",CELL("filename",$A$1))+1,255),Controls!$D:$E,2,FALSE))</f>
        <v/>
      </c>
      <c r="K8" s="104" t="str">
        <f t="shared" si="0"/>
        <v/>
      </c>
      <c r="L8" s="104" t="str">
        <f>IF(H8+I8=0,"",IF(H8="",0,H8*'Core Staff'!$L$5)+IF(K8="",0,K8))</f>
        <v/>
      </c>
      <c r="M8" s="94"/>
    </row>
    <row r="9" spans="1:16" x14ac:dyDescent="0.75">
      <c r="A9" s="78" t="s">
        <v>420</v>
      </c>
      <c r="B9" s="124"/>
      <c r="C9" s="73"/>
      <c r="D9" s="73"/>
      <c r="E9" s="73"/>
      <c r="F9" s="91" t="str">
        <f>IF(E9="","",VLOOKUP(E9,Controls!$W:$Y,2,FALSE))</f>
        <v/>
      </c>
      <c r="G9" s="113"/>
      <c r="H9" s="133"/>
      <c r="I9" s="133"/>
      <c r="J9" s="131" t="str">
        <f ca="1">IF(I9="","",VLOOKUP(MID(CELL("filename",$A$1),FIND("]",CELL("filename",$A$1))+1,255),Controls!$D:$E,2,FALSE))</f>
        <v/>
      </c>
      <c r="K9" s="104" t="str">
        <f t="shared" si="0"/>
        <v/>
      </c>
      <c r="L9" s="104" t="str">
        <f>IF(H9+I9=0,"",IF(H9="",0,H9*'Core Staff'!$L$5)+IF(K9="",0,K9))</f>
        <v/>
      </c>
      <c r="M9" s="94"/>
    </row>
    <row r="10" spans="1:16" x14ac:dyDescent="0.75">
      <c r="A10" s="73" t="s">
        <v>421</v>
      </c>
      <c r="B10" s="124"/>
      <c r="C10" s="73"/>
      <c r="D10" s="73"/>
      <c r="E10" s="73"/>
      <c r="F10" s="91" t="str">
        <f>IF(E10="","",VLOOKUP(E10,Controls!$W:$Y,2,FALSE))</f>
        <v/>
      </c>
      <c r="G10" s="113"/>
      <c r="H10" s="133"/>
      <c r="I10" s="133"/>
      <c r="J10" s="131" t="str">
        <f ca="1">IF(I10="","",VLOOKUP(MID(CELL("filename",$A$1),FIND("]",CELL("filename",$A$1))+1,255),Controls!$D:$E,2,FALSE))</f>
        <v/>
      </c>
      <c r="K10" s="104" t="str">
        <f t="shared" si="0"/>
        <v/>
      </c>
      <c r="L10" s="104" t="str">
        <f>IF(H10+I10=0,"",IF(H10="",0,H10*'Core Staff'!$L$5)+IF(K10="",0,K10))</f>
        <v/>
      </c>
      <c r="M10" s="94"/>
    </row>
    <row r="11" spans="1:16" x14ac:dyDescent="0.75">
      <c r="A11" s="78" t="s">
        <v>422</v>
      </c>
      <c r="B11" s="124"/>
      <c r="C11" s="73"/>
      <c r="D11" s="73"/>
      <c r="E11" s="73"/>
      <c r="F11" s="91" t="str">
        <f>IF(E11="","",VLOOKUP(E11,Controls!$W:$Y,2,FALSE))</f>
        <v/>
      </c>
      <c r="G11" s="113"/>
      <c r="H11" s="133"/>
      <c r="I11" s="133"/>
      <c r="J11" s="131" t="str">
        <f ca="1">IF(I11="","",VLOOKUP(MID(CELL("filename",$A$1),FIND("]",CELL("filename",$A$1))+1,255),Controls!$D:$E,2,FALSE))</f>
        <v/>
      </c>
      <c r="K11" s="104" t="str">
        <f t="shared" si="0"/>
        <v/>
      </c>
      <c r="L11" s="104" t="str">
        <f>IF(H11+I11=0,"",IF(H11="",0,H11*'Core Staff'!$L$5)+IF(K11="",0,K11))</f>
        <v/>
      </c>
      <c r="M11" s="94"/>
    </row>
    <row r="12" spans="1:16" x14ac:dyDescent="0.75">
      <c r="A12" s="73" t="s">
        <v>423</v>
      </c>
      <c r="B12" s="124"/>
      <c r="C12" s="73"/>
      <c r="D12" s="73"/>
      <c r="E12" s="73"/>
      <c r="F12" s="91" t="str">
        <f>IF(E12="","",VLOOKUP(E12,Controls!$W:$Y,2,FALSE))</f>
        <v/>
      </c>
      <c r="G12" s="113"/>
      <c r="H12" s="133"/>
      <c r="I12" s="133"/>
      <c r="J12" s="131" t="str">
        <f ca="1">IF(I12="","",VLOOKUP(MID(CELL("filename",$A$1),FIND("]",CELL("filename",$A$1))+1,255),Controls!$D:$E,2,FALSE))</f>
        <v/>
      </c>
      <c r="K12" s="104" t="str">
        <f t="shared" si="0"/>
        <v/>
      </c>
      <c r="L12" s="104" t="str">
        <f>IF(H12+I12=0,"",IF(H12="",0,H12*'Core Staff'!$L$5)+IF(K12="",0,K12))</f>
        <v/>
      </c>
      <c r="M12" s="94"/>
    </row>
    <row r="13" spans="1:16" x14ac:dyDescent="0.75">
      <c r="A13" s="78" t="s">
        <v>424</v>
      </c>
      <c r="B13" s="124"/>
      <c r="C13" s="73"/>
      <c r="D13" s="73"/>
      <c r="E13" s="73"/>
      <c r="F13" s="91" t="str">
        <f>IF(E13="","",VLOOKUP(E13,Controls!$W:$Y,2,FALSE))</f>
        <v/>
      </c>
      <c r="G13" s="113"/>
      <c r="H13" s="133"/>
      <c r="I13" s="133"/>
      <c r="J13" s="131" t="str">
        <f ca="1">IF(I13="","",VLOOKUP(MID(CELL("filename",$A$1),FIND("]",CELL("filename",$A$1))+1,255),Controls!$D:$E,2,FALSE))</f>
        <v/>
      </c>
      <c r="K13" s="104" t="str">
        <f t="shared" si="0"/>
        <v/>
      </c>
      <c r="L13" s="104" t="str">
        <f>IF(H13+I13=0,"",IF(H13="",0,H13*'Core Staff'!$L$5)+IF(K13="",0,K13))</f>
        <v/>
      </c>
      <c r="M13" s="94"/>
    </row>
    <row r="14" spans="1:16" x14ac:dyDescent="0.75">
      <c r="A14" s="73" t="s">
        <v>425</v>
      </c>
      <c r="B14" s="124"/>
      <c r="C14" s="73"/>
      <c r="D14" s="73"/>
      <c r="E14" s="73"/>
      <c r="F14" s="91" t="str">
        <f>IF(E14="","",VLOOKUP(E14,Controls!$W:$Y,2,FALSE))</f>
        <v/>
      </c>
      <c r="G14" s="113"/>
      <c r="H14" s="133"/>
      <c r="I14" s="133"/>
      <c r="J14" s="131" t="str">
        <f ca="1">IF(I14="","",VLOOKUP(MID(CELL("filename",$A$1),FIND("]",CELL("filename",$A$1))+1,255),Controls!$D:$E,2,FALSE))</f>
        <v/>
      </c>
      <c r="K14" s="104" t="str">
        <f t="shared" si="0"/>
        <v/>
      </c>
      <c r="L14" s="104" t="str">
        <f>IF(H14+I14=0,"",IF(H14="",0,H14*'Core Staff'!$L$5)+IF(K14="",0,K14))</f>
        <v/>
      </c>
      <c r="M14" s="94"/>
    </row>
    <row r="15" spans="1:16" x14ac:dyDescent="0.75">
      <c r="A15" s="78" t="s">
        <v>426</v>
      </c>
      <c r="B15" s="124"/>
      <c r="C15" s="73"/>
      <c r="D15" s="73"/>
      <c r="E15" s="73"/>
      <c r="F15" s="91" t="str">
        <f>IF(E15="","",VLOOKUP(E15,Controls!$W:$Y,2,FALSE))</f>
        <v/>
      </c>
      <c r="G15" s="113"/>
      <c r="H15" s="133"/>
      <c r="I15" s="133"/>
      <c r="J15" s="131" t="str">
        <f ca="1">IF(I15="","",VLOOKUP(MID(CELL("filename",$A$1),FIND("]",CELL("filename",$A$1))+1,255),Controls!$D:$E,2,FALSE))</f>
        <v/>
      </c>
      <c r="K15" s="104" t="str">
        <f t="shared" si="0"/>
        <v/>
      </c>
      <c r="L15" s="104" t="str">
        <f>IF(H15+I15=0,"",IF(H15="",0,H15*'Core Staff'!$L$5)+IF(K15="",0,K15))</f>
        <v/>
      </c>
      <c r="M15" s="94"/>
    </row>
    <row r="16" spans="1:16" x14ac:dyDescent="0.75">
      <c r="A16" s="73" t="s">
        <v>427</v>
      </c>
      <c r="B16" s="124"/>
      <c r="C16" s="73"/>
      <c r="D16" s="73"/>
      <c r="E16" s="73"/>
      <c r="F16" s="91" t="str">
        <f>IF(E16="","",VLOOKUP(E16,Controls!$W:$Y,2,FALSE))</f>
        <v/>
      </c>
      <c r="G16" s="113"/>
      <c r="H16" s="133"/>
      <c r="I16" s="133"/>
      <c r="J16" s="131" t="str">
        <f ca="1">IF(I16="","",VLOOKUP(MID(CELL("filename",$A$1),FIND("]",CELL("filename",$A$1))+1,255),Controls!$D:$E,2,FALSE))</f>
        <v/>
      </c>
      <c r="K16" s="104" t="str">
        <f t="shared" si="0"/>
        <v/>
      </c>
      <c r="L16" s="104" t="str">
        <f>IF(H16+I16=0,"",IF(H16="",0,H16*'Core Staff'!$L$5)+IF(K16="",0,K16))</f>
        <v/>
      </c>
      <c r="M16" s="94"/>
    </row>
    <row r="17" spans="1:13" x14ac:dyDescent="0.75">
      <c r="A17" s="78" t="s">
        <v>428</v>
      </c>
      <c r="B17" s="124"/>
      <c r="C17" s="73"/>
      <c r="D17" s="73"/>
      <c r="E17" s="73"/>
      <c r="F17" s="91" t="str">
        <f>IF(E17="","",VLOOKUP(E17,Controls!$W:$Y,2,FALSE))</f>
        <v/>
      </c>
      <c r="G17" s="113"/>
      <c r="H17" s="133"/>
      <c r="I17" s="133"/>
      <c r="J17" s="131" t="str">
        <f ca="1">IF(I17="","",VLOOKUP(MID(CELL("filename",$A$1),FIND("]",CELL("filename",$A$1))+1,255),Controls!$D:$E,2,FALSE))</f>
        <v/>
      </c>
      <c r="K17" s="104" t="str">
        <f t="shared" si="0"/>
        <v/>
      </c>
      <c r="L17" s="104" t="str">
        <f>IF(H17+I17=0,"",IF(H17="",0,H17*'Core Staff'!$L$5)+IF(K17="",0,K17))</f>
        <v/>
      </c>
      <c r="M17" s="94"/>
    </row>
    <row r="18" spans="1:13" x14ac:dyDescent="0.75">
      <c r="A18" s="73" t="s">
        <v>429</v>
      </c>
      <c r="B18" s="124"/>
      <c r="C18" s="73"/>
      <c r="D18" s="73"/>
      <c r="E18" s="73"/>
      <c r="F18" s="91" t="str">
        <f>IF(E18="","",VLOOKUP(E18,Controls!$W:$Y,2,FALSE))</f>
        <v/>
      </c>
      <c r="G18" s="113"/>
      <c r="H18" s="133"/>
      <c r="I18" s="133"/>
      <c r="J18" s="131" t="str">
        <f ca="1">IF(I18="","",VLOOKUP(MID(CELL("filename",$A$1),FIND("]",CELL("filename",$A$1))+1,255),Controls!$D:$E,2,FALSE))</f>
        <v/>
      </c>
      <c r="K18" s="104" t="str">
        <f t="shared" si="0"/>
        <v/>
      </c>
      <c r="L18" s="104" t="str">
        <f>IF(H18+I18=0,"",IF(H18="",0,H18*'Core Staff'!$L$5)+IF(K18="",0,K18))</f>
        <v/>
      </c>
      <c r="M18" s="94"/>
    </row>
    <row r="19" spans="1:13" ht="15" customHeight="1" x14ac:dyDescent="0.75">
      <c r="A19" s="132" t="s">
        <v>430</v>
      </c>
      <c r="B19" s="124" t="s">
        <v>310</v>
      </c>
      <c r="C19" s="73"/>
      <c r="D19" s="73"/>
      <c r="E19" s="73"/>
      <c r="F19" s="91" t="str">
        <f>IF(E19="","",VLOOKUP(E19,Controls!$W:$Y,2,FALSE))</f>
        <v/>
      </c>
      <c r="G19" s="113"/>
      <c r="H19" s="133"/>
      <c r="I19" s="133"/>
      <c r="J19" s="131" t="str">
        <f ca="1">IF(I19="","",VLOOKUP(MID(CELL("filename",$A$1),FIND("]",CELL("filename",$A$1))+1,255),Controls!$D:$E,2,FALSE))</f>
        <v/>
      </c>
      <c r="K19" s="104" t="str">
        <f t="shared" si="0"/>
        <v/>
      </c>
      <c r="L19" s="104" t="str">
        <f>IF(H19+I19=0,"",IF(H19="",0,H19*'Core Staff'!$L$5)+IF(K19="",0,K19))</f>
        <v/>
      </c>
      <c r="M19" s="94"/>
    </row>
    <row r="20" spans="1:13" s="89" customFormat="1" ht="14.9" customHeight="1" x14ac:dyDescent="0.75">
      <c r="A20" s="82"/>
      <c r="B20" s="388" t="s">
        <v>431</v>
      </c>
      <c r="C20" s="390"/>
      <c r="D20" s="390"/>
      <c r="E20" s="390"/>
      <c r="F20" s="390"/>
      <c r="G20" s="423"/>
      <c r="H20" s="108">
        <f>SUMIF($F4:$F19,Controls!$AQ$5,H4:H19)</f>
        <v>0</v>
      </c>
      <c r="I20" s="108">
        <f>SUMIF($F4:$F19,Controls!$AQ$5,I4:I19)</f>
        <v>0</v>
      </c>
      <c r="J20" s="83">
        <f>IF(I20=0,0,K20/I20)</f>
        <v>0</v>
      </c>
      <c r="K20" s="95">
        <f>SUMIF($F4:$F19,Controls!$AQ$5,K4:K19)</f>
        <v>0</v>
      </c>
      <c r="L20" s="95">
        <f>SUMIF($F4:$F19,Controls!$AQ$5,L4:L19)</f>
        <v>0</v>
      </c>
      <c r="M20" s="85"/>
    </row>
    <row r="21" spans="1:13" x14ac:dyDescent="0.75">
      <c r="F21" s="109"/>
    </row>
  </sheetData>
  <mergeCells count="2">
    <mergeCell ref="A2:M2"/>
    <mergeCell ref="B20:G20"/>
  </mergeCells>
  <phoneticPr fontId="40" type="noConversion"/>
  <conditionalFormatting sqref="A1:ZZ3 A20:ZZ1048576 K4:ZZ19 A4:I19">
    <cfRule type="expression" priority="7" stopIfTrue="1">
      <formula>ROW($A1)&lt;$A$1</formula>
    </cfRule>
    <cfRule type="expression" priority="8" stopIfTrue="1">
      <formula>A$1=""</formula>
    </cfRule>
    <cfRule type="expression" priority="9" stopIfTrue="1">
      <formula>$A1=""</formula>
    </cfRule>
    <cfRule type="cellIs" dxfId="72" priority="10" operator="equal">
      <formula>"√"</formula>
    </cfRule>
    <cfRule type="cellIs" dxfId="71" priority="11" operator="equal">
      <formula>"X"</formula>
    </cfRule>
    <cfRule type="expression" dxfId="70" priority="12">
      <formula>ROW($A1)/2=ROUND(ROW($A1)/2,0)</formula>
    </cfRule>
  </conditionalFormatting>
  <conditionalFormatting sqref="J4:J19">
    <cfRule type="expression" priority="1" stopIfTrue="1">
      <formula>ROW($A4)&lt;$A$1</formula>
    </cfRule>
    <cfRule type="expression" priority="2" stopIfTrue="1">
      <formula>J$1=""</formula>
    </cfRule>
    <cfRule type="expression" priority="3" stopIfTrue="1">
      <formula>$A4=""</formula>
    </cfRule>
    <cfRule type="cellIs" dxfId="69" priority="4" operator="equal">
      <formula>"√"</formula>
    </cfRule>
    <cfRule type="cellIs" dxfId="68" priority="5" operator="equal">
      <formula>"X"</formula>
    </cfRule>
    <cfRule type="expression" dxfId="67" priority="6">
      <formula>ROW($A4)/2=ROUND(ROW($A4)/2,0)</formula>
    </cfRule>
  </conditionalFormatting>
  <dataValidations count="5">
    <dataValidation type="list" allowBlank="1" showInputMessage="1" showErrorMessage="1" sqref="F3:F19" xr:uid="{E0133712-484C-4E3D-91A1-6FDE37E6C485}">
      <formula1>$W$4:$W$6</formula1>
    </dataValidation>
    <dataValidation type="list" allowBlank="1" showInputMessage="1" showErrorMessage="1" sqref="D21:D1048576" xr:uid="{ACDC3E6A-04CE-4E3D-B680-A9CB644BE73C}">
      <formula1>$L$4:$L$25</formula1>
    </dataValidation>
    <dataValidation type="list" allowBlank="1" showInputMessage="1" showErrorMessage="1" sqref="E21:E1048576" xr:uid="{7647C546-AA9F-4B98-99AE-8D3188A09586}">
      <formula1>$T$4:$T$26</formula1>
    </dataValidation>
    <dataValidation type="list" allowBlank="1" showInputMessage="1" showErrorMessage="1" sqref="C21:C1048576" xr:uid="{3BFA3ACC-FD6F-472B-9381-D4C518ADA925}">
      <formula1>$J$4:$J$25</formula1>
    </dataValidation>
    <dataValidation type="list" allowBlank="1" showInputMessage="1" showErrorMessage="1" sqref="E3" xr:uid="{31187F7B-6E3C-43DE-89A4-C26A2F8A47E8}">
      <formula1>$K$4:$K$24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753FE1C2-E0B4-44F4-B344-5E981E3CC08E}">
          <x14:formula1>
            <xm:f>Controls!$AQ$4:$AQ$6</xm:f>
          </x14:formula1>
          <xm:sqref>F21:F1048576</xm:sqref>
        </x14:dataValidation>
        <x14:dataValidation type="list" allowBlank="1" showInputMessage="1" showErrorMessage="1" xr:uid="{26F7A3CD-CF1B-4197-B100-A5EEDE543802}">
          <x14:formula1>
            <xm:f>Controls!$M$4:$M$24</xm:f>
          </x14:formula1>
          <xm:sqref>D3:D19</xm:sqref>
        </x14:dataValidation>
        <x14:dataValidation type="list" allowBlank="1" showInputMessage="1" showErrorMessage="1" xr:uid="{4AA8D7D7-C751-431D-B595-F92613DDCC92}">
          <x14:formula1>
            <xm:f>Controls!$W$4:$W$25</xm:f>
          </x14:formula1>
          <xm:sqref>E4:E19</xm:sqref>
        </x14:dataValidation>
        <x14:dataValidation type="list" allowBlank="1" showInputMessage="1" showErrorMessage="1" xr:uid="{D51AA3D8-D69C-433A-9D87-BCDC75BD6262}">
          <x14:formula1>
            <xm:f>Controls!$K$4:$K$24</xm:f>
          </x14:formula1>
          <xm:sqref>C3:C19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3AE2-B9EB-4B18-B8AC-E0A5FFDFB797}">
  <dimension ref="A1:P21"/>
  <sheetViews>
    <sheetView workbookViewId="0">
      <selection activeCell="B4" sqref="B4"/>
    </sheetView>
  </sheetViews>
  <sheetFormatPr defaultColWidth="8.7265625" defaultRowHeight="14.75" x14ac:dyDescent="0.75"/>
  <cols>
    <col min="1" max="1" width="6.1328125" style="86" customWidth="1"/>
    <col min="2" max="2" width="26.40625" style="70" customWidth="1"/>
    <col min="3" max="4" width="13.1328125" style="86" customWidth="1"/>
    <col min="5" max="5" width="16.7265625" style="86" customWidth="1"/>
    <col min="6" max="6" width="3" style="96" bestFit="1" customWidth="1"/>
    <col min="7" max="7" width="39.86328125" style="70" customWidth="1"/>
    <col min="8" max="9" width="11.1328125" style="70" customWidth="1"/>
    <col min="10" max="10" width="12.26953125" style="87" customWidth="1"/>
    <col min="11" max="12" width="12.26953125" style="70" customWidth="1"/>
    <col min="13" max="13" width="30.86328125" style="88" customWidth="1"/>
    <col min="14" max="16384" width="8.7265625" style="70"/>
  </cols>
  <sheetData>
    <row r="1" spans="1:16" ht="2.2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c r="O1" s="69"/>
      <c r="P1" s="69"/>
    </row>
    <row r="2" spans="1:16" ht="31.25" x14ac:dyDescent="1.45">
      <c r="A2" s="383" t="s">
        <v>432</v>
      </c>
      <c r="B2" s="384"/>
      <c r="C2" s="384"/>
      <c r="D2" s="384"/>
      <c r="E2" s="384"/>
      <c r="F2" s="384"/>
      <c r="G2" s="384"/>
      <c r="H2" s="384"/>
      <c r="I2" s="384"/>
      <c r="J2" s="384"/>
      <c r="K2" s="384"/>
      <c r="L2" s="384"/>
      <c r="M2" s="385"/>
    </row>
    <row r="3" spans="1:16" ht="29.45" customHeight="1" x14ac:dyDescent="0.75">
      <c r="A3" s="200" t="s">
        <v>335</v>
      </c>
      <c r="B3" s="200" t="s">
        <v>433</v>
      </c>
      <c r="C3" s="200" t="s">
        <v>434</v>
      </c>
      <c r="D3" s="202" t="s">
        <v>88</v>
      </c>
      <c r="E3" s="203" t="s">
        <v>93</v>
      </c>
      <c r="F3" s="204" t="s">
        <v>114</v>
      </c>
      <c r="G3" s="200" t="s">
        <v>338</v>
      </c>
      <c r="H3" s="200" t="str">
        <f>"Core Hours"&amp;" @ $"&amp;'Core Staff'!$L$5</f>
        <v>Core Hours @ $0</v>
      </c>
      <c r="I3" s="200" t="s">
        <v>326</v>
      </c>
      <c r="J3" s="71" t="s">
        <v>327</v>
      </c>
      <c r="K3" s="200" t="s">
        <v>328</v>
      </c>
      <c r="L3" s="202" t="s">
        <v>318</v>
      </c>
      <c r="M3" s="201" t="s">
        <v>301</v>
      </c>
    </row>
    <row r="4" spans="1:16" ht="14.9" customHeight="1" x14ac:dyDescent="0.75">
      <c r="A4" s="73" t="s">
        <v>435</v>
      </c>
      <c r="B4" s="90"/>
      <c r="C4" s="78"/>
      <c r="D4" s="78"/>
      <c r="E4" s="78"/>
      <c r="F4" s="91" t="str">
        <f>IF(E4="","",VLOOKUP(E4,Controls!$W:$Y,2,FALSE))</f>
        <v/>
      </c>
      <c r="G4" s="90"/>
      <c r="H4" s="112"/>
      <c r="I4" s="112"/>
      <c r="J4" s="131" t="str">
        <f ca="1">IF(I4="","",VLOOKUP(MID(CELL("filename",$A$1),FIND("]",CELL("filename",$A$1))+1,255),Controls!$D:$E,2,FALSE))</f>
        <v/>
      </c>
      <c r="K4" s="104" t="str">
        <f t="shared" ref="K4:K19" si="0">IF(I4="","",I4*J4)</f>
        <v/>
      </c>
      <c r="L4" s="104" t="str">
        <f>IF(H4+I4=0,"",IF(H4="",0,H4*'Core Staff'!$L$5)+IF(K4="",0,K4))</f>
        <v/>
      </c>
      <c r="M4" s="94"/>
    </row>
    <row r="5" spans="1:16" ht="14.25" customHeight="1" x14ac:dyDescent="0.75">
      <c r="A5" s="73" t="s">
        <v>436</v>
      </c>
      <c r="B5" s="90"/>
      <c r="C5" s="78"/>
      <c r="D5" s="78"/>
      <c r="E5" s="78"/>
      <c r="F5" s="91" t="str">
        <f>IF(E5="","",VLOOKUP(E5,Controls!$W:$Y,2,FALSE))</f>
        <v/>
      </c>
      <c r="G5" s="90"/>
      <c r="H5" s="112"/>
      <c r="I5" s="112"/>
      <c r="J5" s="131" t="str">
        <f ca="1">IF(I5="","",VLOOKUP(MID(CELL("filename",$A$1),FIND("]",CELL("filename",$A$1))+1,255),Controls!$D:$E,2,FALSE))</f>
        <v/>
      </c>
      <c r="K5" s="104" t="str">
        <f t="shared" si="0"/>
        <v/>
      </c>
      <c r="L5" s="104" t="str">
        <f>IF(H5+I5=0,"",IF(H5="",0,H5*'Core Staff'!$L$5)+IF(K5="",0,K5))</f>
        <v/>
      </c>
      <c r="M5" s="94"/>
    </row>
    <row r="6" spans="1:16" ht="14.25" customHeight="1" x14ac:dyDescent="0.75">
      <c r="A6" s="73" t="s">
        <v>437</v>
      </c>
      <c r="B6" s="90"/>
      <c r="C6" s="78"/>
      <c r="D6" s="78"/>
      <c r="E6" s="78"/>
      <c r="F6" s="91" t="str">
        <f>IF(E6="","",VLOOKUP(E6,Controls!$W:$Y,2,FALSE))</f>
        <v/>
      </c>
      <c r="G6" s="90"/>
      <c r="H6" s="112"/>
      <c r="I6" s="112"/>
      <c r="J6" s="131" t="str">
        <f ca="1">IF(I6="","",VLOOKUP(MID(CELL("filename",$A$1),FIND("]",CELL("filename",$A$1))+1,255),Controls!$D:$E,2,FALSE))</f>
        <v/>
      </c>
      <c r="K6" s="104" t="str">
        <f t="shared" si="0"/>
        <v/>
      </c>
      <c r="L6" s="104" t="str">
        <f>IF(H6+I6=0,"",IF(H6="",0,H6*'Core Staff'!$L$5)+IF(K6="",0,K6))</f>
        <v/>
      </c>
      <c r="M6" s="94"/>
    </row>
    <row r="7" spans="1:16" ht="14.25" customHeight="1" x14ac:dyDescent="0.75">
      <c r="A7" s="73" t="s">
        <v>438</v>
      </c>
      <c r="B7" s="90"/>
      <c r="C7" s="78"/>
      <c r="D7" s="78"/>
      <c r="E7" s="78"/>
      <c r="F7" s="91" t="str">
        <f>IF(E7="","",VLOOKUP(E7,Controls!$W:$Y,2,FALSE))</f>
        <v/>
      </c>
      <c r="G7" s="90"/>
      <c r="H7" s="112"/>
      <c r="I7" s="112"/>
      <c r="J7" s="131" t="str">
        <f ca="1">IF(I7="","",VLOOKUP(MID(CELL("filename",$A$1),FIND("]",CELL("filename",$A$1))+1,255),Controls!$D:$E,2,FALSE))</f>
        <v/>
      </c>
      <c r="K7" s="104" t="str">
        <f t="shared" si="0"/>
        <v/>
      </c>
      <c r="L7" s="104" t="str">
        <f>IF(H7+I7=0,"",IF(H7="",0,H7*'Core Staff'!$L$5)+IF(K7="",0,K7))</f>
        <v/>
      </c>
      <c r="M7" s="94"/>
    </row>
    <row r="8" spans="1:16" x14ac:dyDescent="0.75">
      <c r="A8" s="73" t="s">
        <v>439</v>
      </c>
      <c r="B8" s="124"/>
      <c r="C8" s="78"/>
      <c r="D8" s="73"/>
      <c r="E8" s="78"/>
      <c r="F8" s="91" t="str">
        <f>IF(E8="","",VLOOKUP(E8,Controls!$W:$Y,2,FALSE))</f>
        <v/>
      </c>
      <c r="G8" s="90"/>
      <c r="H8" s="133"/>
      <c r="I8" s="112"/>
      <c r="J8" s="131" t="str">
        <f ca="1">IF(I8="","",VLOOKUP(MID(CELL("filename",$A$1),FIND("]",CELL("filename",$A$1))+1,255),Controls!$D:$E,2,FALSE))</f>
        <v/>
      </c>
      <c r="K8" s="104" t="str">
        <f t="shared" si="0"/>
        <v/>
      </c>
      <c r="L8" s="104" t="str">
        <f>IF(H8+I8=0,"",IF(H8="",0,H8*'Core Staff'!$L$5)+IF(K8="",0,K8))</f>
        <v/>
      </c>
      <c r="M8" s="94"/>
    </row>
    <row r="9" spans="1:16" x14ac:dyDescent="0.75">
      <c r="A9" s="73" t="s">
        <v>440</v>
      </c>
      <c r="B9" s="124"/>
      <c r="C9" s="73"/>
      <c r="D9" s="73"/>
      <c r="E9" s="73"/>
      <c r="F9" s="91" t="str">
        <f>IF(E9="","",VLOOKUP(E9,Controls!$W:$Y,2,FALSE))</f>
        <v/>
      </c>
      <c r="G9" s="113"/>
      <c r="H9" s="133"/>
      <c r="I9" s="133"/>
      <c r="J9" s="131" t="str">
        <f ca="1">IF(I9="","",VLOOKUP(MID(CELL("filename",$A$1),FIND("]",CELL("filename",$A$1))+1,255),Controls!$D:$E,2,FALSE))</f>
        <v/>
      </c>
      <c r="K9" s="104" t="str">
        <f t="shared" si="0"/>
        <v/>
      </c>
      <c r="L9" s="104" t="str">
        <f>IF(H9+I9=0,"",IF(H9="",0,H9*'Core Staff'!$L$5)+IF(K9="",0,K9))</f>
        <v/>
      </c>
      <c r="M9" s="94"/>
    </row>
    <row r="10" spans="1:16" x14ac:dyDescent="0.75">
      <c r="A10" s="73" t="s">
        <v>441</v>
      </c>
      <c r="B10" s="124"/>
      <c r="C10" s="73"/>
      <c r="D10" s="73"/>
      <c r="E10" s="73"/>
      <c r="F10" s="91" t="str">
        <f>IF(E10="","",VLOOKUP(E10,Controls!$W:$Y,2,FALSE))</f>
        <v/>
      </c>
      <c r="G10" s="113"/>
      <c r="H10" s="133"/>
      <c r="I10" s="133"/>
      <c r="J10" s="131" t="str">
        <f ca="1">IF(I10="","",VLOOKUP(MID(CELL("filename",$A$1),FIND("]",CELL("filename",$A$1))+1,255),Controls!$D:$E,2,FALSE))</f>
        <v/>
      </c>
      <c r="K10" s="104" t="str">
        <f t="shared" si="0"/>
        <v/>
      </c>
      <c r="L10" s="104" t="str">
        <f>IF(H10+I10=0,"",IF(H10="",0,H10*'Core Staff'!$L$5)+IF(K10="",0,K10))</f>
        <v/>
      </c>
      <c r="M10" s="94"/>
    </row>
    <row r="11" spans="1:16" x14ac:dyDescent="0.75">
      <c r="A11" s="73" t="s">
        <v>442</v>
      </c>
      <c r="B11" s="124"/>
      <c r="C11" s="73"/>
      <c r="D11" s="73"/>
      <c r="E11" s="73"/>
      <c r="F11" s="91" t="str">
        <f>IF(E11="","",VLOOKUP(E11,Controls!$W:$Y,2,FALSE))</f>
        <v/>
      </c>
      <c r="G11" s="113"/>
      <c r="H11" s="133"/>
      <c r="I11" s="133"/>
      <c r="J11" s="131" t="str">
        <f ca="1">IF(I11="","",VLOOKUP(MID(CELL("filename",$A$1),FIND("]",CELL("filename",$A$1))+1,255),Controls!$D:$E,2,FALSE))</f>
        <v/>
      </c>
      <c r="K11" s="104" t="str">
        <f t="shared" si="0"/>
        <v/>
      </c>
      <c r="L11" s="104" t="str">
        <f>IF(H11+I11=0,"",IF(H11="",0,H11*'Core Staff'!$L$5)+IF(K11="",0,K11))</f>
        <v/>
      </c>
      <c r="M11" s="94"/>
    </row>
    <row r="12" spans="1:16" x14ac:dyDescent="0.75">
      <c r="A12" s="73" t="s">
        <v>443</v>
      </c>
      <c r="B12" s="124"/>
      <c r="C12" s="73"/>
      <c r="D12" s="73"/>
      <c r="E12" s="73"/>
      <c r="F12" s="91" t="str">
        <f>IF(E12="","",VLOOKUP(E12,Controls!$W:$Y,2,FALSE))</f>
        <v/>
      </c>
      <c r="G12" s="113"/>
      <c r="H12" s="133"/>
      <c r="I12" s="133"/>
      <c r="J12" s="131" t="str">
        <f ca="1">IF(I12="","",VLOOKUP(MID(CELL("filename",$A$1),FIND("]",CELL("filename",$A$1))+1,255),Controls!$D:$E,2,FALSE))</f>
        <v/>
      </c>
      <c r="K12" s="104" t="str">
        <f t="shared" si="0"/>
        <v/>
      </c>
      <c r="L12" s="104" t="str">
        <f>IF(H12+I12=0,"",IF(H12="",0,H12*'Core Staff'!$L$5)+IF(K12="",0,K12))</f>
        <v/>
      </c>
      <c r="M12" s="94"/>
    </row>
    <row r="13" spans="1:16" x14ac:dyDescent="0.75">
      <c r="A13" s="73" t="s">
        <v>444</v>
      </c>
      <c r="B13" s="124"/>
      <c r="C13" s="73"/>
      <c r="D13" s="73"/>
      <c r="E13" s="73"/>
      <c r="F13" s="91" t="str">
        <f>IF(E13="","",VLOOKUP(E13,Controls!$W:$Y,2,FALSE))</f>
        <v/>
      </c>
      <c r="G13" s="113"/>
      <c r="H13" s="133"/>
      <c r="I13" s="133"/>
      <c r="J13" s="131" t="str">
        <f ca="1">IF(I13="","",VLOOKUP(MID(CELL("filename",$A$1),FIND("]",CELL("filename",$A$1))+1,255),Controls!$D:$E,2,FALSE))</f>
        <v/>
      </c>
      <c r="K13" s="104" t="str">
        <f t="shared" si="0"/>
        <v/>
      </c>
      <c r="L13" s="104" t="str">
        <f>IF(H13+I13=0,"",IF(H13="",0,H13*'Core Staff'!$L$5)+IF(K13="",0,K13))</f>
        <v/>
      </c>
      <c r="M13" s="94"/>
    </row>
    <row r="14" spans="1:16" x14ac:dyDescent="0.75">
      <c r="A14" s="73" t="s">
        <v>445</v>
      </c>
      <c r="B14" s="124"/>
      <c r="C14" s="73"/>
      <c r="D14" s="73"/>
      <c r="E14" s="73"/>
      <c r="F14" s="91" t="str">
        <f>IF(E14="","",VLOOKUP(E14,Controls!$W:$Y,2,FALSE))</f>
        <v/>
      </c>
      <c r="G14" s="113"/>
      <c r="H14" s="133"/>
      <c r="I14" s="133"/>
      <c r="J14" s="131" t="str">
        <f ca="1">IF(I14="","",VLOOKUP(MID(CELL("filename",$A$1),FIND("]",CELL("filename",$A$1))+1,255),Controls!$D:$E,2,FALSE))</f>
        <v/>
      </c>
      <c r="K14" s="104" t="str">
        <f t="shared" si="0"/>
        <v/>
      </c>
      <c r="L14" s="104" t="str">
        <f>IF(H14+I14=0,"",IF(H14="",0,H14*'Core Staff'!$L$5)+IF(K14="",0,K14))</f>
        <v/>
      </c>
      <c r="M14" s="94"/>
    </row>
    <row r="15" spans="1:16" x14ac:dyDescent="0.75">
      <c r="A15" s="73" t="s">
        <v>446</v>
      </c>
      <c r="B15" s="124"/>
      <c r="C15" s="73"/>
      <c r="D15" s="73"/>
      <c r="E15" s="73"/>
      <c r="F15" s="91" t="str">
        <f>IF(E15="","",VLOOKUP(E15,Controls!$W:$Y,2,FALSE))</f>
        <v/>
      </c>
      <c r="G15" s="113"/>
      <c r="H15" s="133"/>
      <c r="I15" s="133"/>
      <c r="J15" s="131" t="str">
        <f ca="1">IF(I15="","",VLOOKUP(MID(CELL("filename",$A$1),FIND("]",CELL("filename",$A$1))+1,255),Controls!$D:$E,2,FALSE))</f>
        <v/>
      </c>
      <c r="K15" s="104" t="str">
        <f t="shared" si="0"/>
        <v/>
      </c>
      <c r="L15" s="104" t="str">
        <f>IF(H15+I15=0,"",IF(H15="",0,H15*'Core Staff'!$L$5)+IF(K15="",0,K15))</f>
        <v/>
      </c>
      <c r="M15" s="94"/>
    </row>
    <row r="16" spans="1:16" x14ac:dyDescent="0.75">
      <c r="A16" s="73" t="s">
        <v>447</v>
      </c>
      <c r="B16" s="124"/>
      <c r="C16" s="73"/>
      <c r="D16" s="73"/>
      <c r="E16" s="73"/>
      <c r="F16" s="91" t="str">
        <f>IF(E16="","",VLOOKUP(E16,Controls!$W:$Y,2,FALSE))</f>
        <v/>
      </c>
      <c r="G16" s="113"/>
      <c r="H16" s="133"/>
      <c r="I16" s="133"/>
      <c r="J16" s="131" t="str">
        <f ca="1">IF(I16="","",VLOOKUP(MID(CELL("filename",$A$1),FIND("]",CELL("filename",$A$1))+1,255),Controls!$D:$E,2,FALSE))</f>
        <v/>
      </c>
      <c r="K16" s="104" t="str">
        <f t="shared" si="0"/>
        <v/>
      </c>
      <c r="L16" s="104" t="str">
        <f>IF(H16+I16=0,"",IF(H16="",0,H16*'Core Staff'!$L$5)+IF(K16="",0,K16))</f>
        <v/>
      </c>
      <c r="M16" s="94"/>
    </row>
    <row r="17" spans="1:13" x14ac:dyDescent="0.75">
      <c r="A17" s="73" t="s">
        <v>448</v>
      </c>
      <c r="B17" s="124"/>
      <c r="C17" s="73"/>
      <c r="D17" s="73"/>
      <c r="E17" s="73"/>
      <c r="F17" s="91" t="str">
        <f>IF(E17="","",VLOOKUP(E17,Controls!$W:$Y,2,FALSE))</f>
        <v/>
      </c>
      <c r="G17" s="113"/>
      <c r="H17" s="133"/>
      <c r="I17" s="133"/>
      <c r="J17" s="131" t="str">
        <f ca="1">IF(I17="","",VLOOKUP(MID(CELL("filename",$A$1),FIND("]",CELL("filename",$A$1))+1,255),Controls!$D:$E,2,FALSE))</f>
        <v/>
      </c>
      <c r="K17" s="104" t="str">
        <f t="shared" si="0"/>
        <v/>
      </c>
      <c r="L17" s="104" t="str">
        <f>IF(H17+I17=0,"",IF(H17="",0,H17*'Core Staff'!$L$5)+IF(K17="",0,K17))</f>
        <v/>
      </c>
      <c r="M17" s="94"/>
    </row>
    <row r="18" spans="1:13" x14ac:dyDescent="0.75">
      <c r="A18" s="73" t="s">
        <v>449</v>
      </c>
      <c r="B18" s="124"/>
      <c r="C18" s="73"/>
      <c r="D18" s="73"/>
      <c r="E18" s="73"/>
      <c r="F18" s="91" t="str">
        <f>IF(E18="","",VLOOKUP(E18,Controls!$W:$Y,2,FALSE))</f>
        <v/>
      </c>
      <c r="G18" s="113"/>
      <c r="H18" s="133"/>
      <c r="I18" s="133"/>
      <c r="J18" s="131" t="str">
        <f ca="1">IF(I18="","",VLOOKUP(MID(CELL("filename",$A$1),FIND("]",CELL("filename",$A$1))+1,255),Controls!$D:$E,2,FALSE))</f>
        <v/>
      </c>
      <c r="K18" s="104" t="str">
        <f t="shared" si="0"/>
        <v/>
      </c>
      <c r="L18" s="104" t="str">
        <f>IF(H18+I18=0,"",IF(H18="",0,H18*'Core Staff'!$L$5)+IF(K18="",0,K18))</f>
        <v/>
      </c>
      <c r="M18" s="94"/>
    </row>
    <row r="19" spans="1:13" ht="15" customHeight="1" x14ac:dyDescent="0.75">
      <c r="A19" s="132" t="s">
        <v>450</v>
      </c>
      <c r="B19" s="124" t="s">
        <v>310</v>
      </c>
      <c r="C19" s="73"/>
      <c r="D19" s="73"/>
      <c r="E19" s="73"/>
      <c r="F19" s="91" t="str">
        <f>IF(E19="","",VLOOKUP(E19,Controls!$W:$Y,2,FALSE))</f>
        <v/>
      </c>
      <c r="G19" s="113"/>
      <c r="H19" s="133"/>
      <c r="I19" s="133"/>
      <c r="J19" s="131" t="str">
        <f ca="1">IF(I19="","",VLOOKUP(MID(CELL("filename",$A$1),FIND("]",CELL("filename",$A$1))+1,255),Controls!$D:$E,2,FALSE))</f>
        <v/>
      </c>
      <c r="K19" s="104" t="str">
        <f t="shared" si="0"/>
        <v/>
      </c>
      <c r="L19" s="104" t="str">
        <f>IF(H19+I19=0,"",IF(H19="",0,H19*'Core Staff'!$L$5)+IF(K19="",0,K19))</f>
        <v/>
      </c>
      <c r="M19" s="94"/>
    </row>
    <row r="20" spans="1:13" s="89" customFormat="1" ht="14.9" customHeight="1" x14ac:dyDescent="0.75">
      <c r="A20" s="82"/>
      <c r="B20" s="388" t="s">
        <v>451</v>
      </c>
      <c r="C20" s="390"/>
      <c r="D20" s="390"/>
      <c r="E20" s="390"/>
      <c r="F20" s="390"/>
      <c r="G20" s="423"/>
      <c r="H20" s="108">
        <f>SUMIF($F4:$F19,Controls!$AQ$5,H4:H19)</f>
        <v>0</v>
      </c>
      <c r="I20" s="108">
        <f>SUMIF($F4:$F19,Controls!$AQ$5,I4:I19)</f>
        <v>0</v>
      </c>
      <c r="J20" s="83">
        <f>IF(I20=0,0,K20/I20)</f>
        <v>0</v>
      </c>
      <c r="K20" s="95">
        <f>SUMIF($F4:$F19,Controls!$AQ$5,K4:K19)</f>
        <v>0</v>
      </c>
      <c r="L20" s="95">
        <f>SUMIF($F4:$F19,Controls!$AQ$5,L4:L19)</f>
        <v>0</v>
      </c>
      <c r="M20" s="85"/>
    </row>
    <row r="21" spans="1:13" x14ac:dyDescent="0.75">
      <c r="F21" s="109"/>
    </row>
  </sheetData>
  <mergeCells count="2">
    <mergeCell ref="A2:M2"/>
    <mergeCell ref="B20:G20"/>
  </mergeCells>
  <phoneticPr fontId="40" type="noConversion"/>
  <conditionalFormatting sqref="A1:ZZ3 A20:ZZ1048576 K4:ZZ19 A4:I19">
    <cfRule type="expression" priority="7" stopIfTrue="1">
      <formula>ROW($A1)&lt;$A$1</formula>
    </cfRule>
    <cfRule type="expression" priority="8" stopIfTrue="1">
      <formula>A$1=""</formula>
    </cfRule>
    <cfRule type="expression" priority="9" stopIfTrue="1">
      <formula>$A1=""</formula>
    </cfRule>
    <cfRule type="cellIs" dxfId="66" priority="10" operator="equal">
      <formula>"√"</formula>
    </cfRule>
    <cfRule type="cellIs" dxfId="65" priority="11" operator="equal">
      <formula>"X"</formula>
    </cfRule>
    <cfRule type="expression" dxfId="64" priority="12">
      <formula>ROW($A1)/2=ROUND(ROW($A1)/2,0)</formula>
    </cfRule>
  </conditionalFormatting>
  <conditionalFormatting sqref="J4:J19">
    <cfRule type="expression" priority="1" stopIfTrue="1">
      <formula>ROW($A4)&lt;$A$1</formula>
    </cfRule>
    <cfRule type="expression" priority="2" stopIfTrue="1">
      <formula>J$1=""</formula>
    </cfRule>
    <cfRule type="expression" priority="3" stopIfTrue="1">
      <formula>$A4=""</formula>
    </cfRule>
    <cfRule type="cellIs" dxfId="63" priority="4" operator="equal">
      <formula>"√"</formula>
    </cfRule>
    <cfRule type="cellIs" dxfId="62" priority="5" operator="equal">
      <formula>"X"</formula>
    </cfRule>
    <cfRule type="expression" dxfId="61" priority="6">
      <formula>ROW($A4)/2=ROUND(ROW($A4)/2,0)</formula>
    </cfRule>
  </conditionalFormatting>
  <dataValidations count="5">
    <dataValidation type="list" allowBlank="1" showInputMessage="1" showErrorMessage="1" sqref="F3:F19" xr:uid="{1E3B3F03-2406-434B-816D-7E32248846FA}">
      <formula1>$W$4:$W$6</formula1>
    </dataValidation>
    <dataValidation type="list" allowBlank="1" showInputMessage="1" showErrorMessage="1" sqref="D21:D1048576" xr:uid="{43AB97F4-EF08-4002-8DA3-32E735D53B4F}">
      <formula1>$L$4:$L$25</formula1>
    </dataValidation>
    <dataValidation type="list" allowBlank="1" showInputMessage="1" showErrorMessage="1" sqref="E21:E1048576" xr:uid="{DDBD9445-D277-4C15-B28C-0C011AE23C1C}">
      <formula1>$T$4:$T$26</formula1>
    </dataValidation>
    <dataValidation type="list" allowBlank="1" showInputMessage="1" showErrorMessage="1" sqref="C21:C1048576" xr:uid="{EE8C4A26-EF15-4B58-9120-DE0B4DEABAE1}">
      <formula1>$J$4:$J$25</formula1>
    </dataValidation>
    <dataValidation type="list" allowBlank="1" showInputMessage="1" showErrorMessage="1" sqref="E3" xr:uid="{3347B0C2-9BD8-43A0-A197-6154DA05C662}">
      <formula1>$K$4:$K$24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FEB9996-C777-4CB7-8F88-850F7F1C9BC7}">
          <x14:formula1>
            <xm:f>Controls!$AQ$4:$AQ$6</xm:f>
          </x14:formula1>
          <xm:sqref>F21:F1048576</xm:sqref>
        </x14:dataValidation>
        <x14:dataValidation type="list" allowBlank="1" showInputMessage="1" showErrorMessage="1" xr:uid="{CD3D4EF5-9D69-4533-ADE0-324597B05887}">
          <x14:formula1>
            <xm:f>Controls!$M$4:$M$24</xm:f>
          </x14:formula1>
          <xm:sqref>D3:D19</xm:sqref>
        </x14:dataValidation>
        <x14:dataValidation type="list" allowBlank="1" showInputMessage="1" showErrorMessage="1" xr:uid="{F60BDE57-7048-4BE1-801D-7AC7F3777494}">
          <x14:formula1>
            <xm:f>Controls!$W$4:$W$25</xm:f>
          </x14:formula1>
          <xm:sqref>E4:E19</xm:sqref>
        </x14:dataValidation>
        <x14:dataValidation type="list" allowBlank="1" showInputMessage="1" showErrorMessage="1" xr:uid="{F20B28E8-FB64-4FEA-AAD5-C8FCF647A25F}">
          <x14:formula1>
            <xm:f>Controls!$K$4:$K$24</xm:f>
          </x14:formula1>
          <xm:sqref>C3:C19</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E7EF-55CF-4147-AA66-2310F47359F0}">
  <sheetPr codeName="Sheet9">
    <pageSetUpPr fitToPage="1"/>
  </sheetPr>
  <dimension ref="A1:P21"/>
  <sheetViews>
    <sheetView workbookViewId="0">
      <pane ySplit="3" topLeftCell="A4" activePane="bottomLeft" state="frozen"/>
      <selection pane="bottomLeft" activeCell="B4" sqref="B4"/>
    </sheetView>
  </sheetViews>
  <sheetFormatPr defaultColWidth="8.7265625" defaultRowHeight="14.25" customHeight="1"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3"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452</v>
      </c>
      <c r="B2" s="384"/>
      <c r="C2" s="384"/>
      <c r="D2" s="384"/>
      <c r="E2" s="384"/>
      <c r="F2" s="384"/>
      <c r="G2" s="384"/>
      <c r="H2" s="384"/>
      <c r="I2" s="384"/>
      <c r="J2" s="385"/>
    </row>
    <row r="3" spans="1:16" ht="29.5" x14ac:dyDescent="0.75">
      <c r="A3" s="200" t="s">
        <v>172</v>
      </c>
      <c r="B3" s="200" t="s">
        <v>453</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v>1</v>
      </c>
      <c r="B4" s="90"/>
      <c r="C4" s="78"/>
      <c r="D4" s="91" t="str">
        <f>IF(C4="","",VLOOKUP(C4,Controls!$W:$Y,2,FALSE))</f>
        <v/>
      </c>
      <c r="E4" s="112"/>
      <c r="F4" s="112"/>
      <c r="G4" s="131" t="str">
        <f ca="1">IF(F4="","",VLOOKUP(MID(CELL("filename",$A$1),FIND("]",CELL("filename",$A$1))+1,255),Controls!$D:$E,2,FALSE))</f>
        <v/>
      </c>
      <c r="H4" s="104" t="str">
        <f t="shared" ref="H4:H5" si="0">IF(F4="","",F4*G4)</f>
        <v/>
      </c>
      <c r="I4" s="104" t="str">
        <f>IF(E4+F4=0,"",IF(E4="",0,E4*'Core Staff'!$L$5)+IF(H4="",0,H4))</f>
        <v/>
      </c>
      <c r="J4" s="94"/>
    </row>
    <row r="5" spans="1:16"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ref="H6:H19" si="2">IF(F6="","",F6*G6)</f>
        <v/>
      </c>
      <c r="I6" s="104" t="str">
        <f>IF(E6+F6=0,"",IF(E6="",0,E6*'Core Staff'!$L$5)+IF(H6="",0,H6))</f>
        <v/>
      </c>
      <c r="J6" s="94"/>
    </row>
    <row r="7" spans="1:16"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2"/>
        <v/>
      </c>
      <c r="I7" s="104" t="str">
        <f>IF(E7+F7=0,"",IF(E7="",0,E7*'Core Staff'!$L$5)+IF(H7="",0,H7))</f>
        <v/>
      </c>
      <c r="J7" s="94"/>
    </row>
    <row r="8" spans="1:16" ht="14.25" customHeight="1" x14ac:dyDescent="0.75">
      <c r="A8" s="78">
        <f t="shared" si="1"/>
        <v>5</v>
      </c>
      <c r="B8" s="113"/>
      <c r="C8" s="78"/>
      <c r="D8" s="91" t="str">
        <f>IF(C8="","",VLOOKUP(C8,Controls!$W:$Y,2,FALSE))</f>
        <v/>
      </c>
      <c r="E8" s="112"/>
      <c r="F8" s="125"/>
      <c r="G8" s="131" t="str">
        <f ca="1">IF(F8="","",VLOOKUP(MID(CELL("filename",$A$1),FIND("]",CELL("filename",$A$1))+1,255),Controls!$D:$E,2,FALSE))</f>
        <v/>
      </c>
      <c r="H8" s="104" t="str">
        <f t="shared" si="2"/>
        <v/>
      </c>
      <c r="I8" s="104" t="str">
        <f>IF(E8+F8=0,"",IF(E8="",0,E8*'Core Staff'!$L$5)+IF(H8="",0,H8))</f>
        <v/>
      </c>
      <c r="J8" s="94"/>
    </row>
    <row r="9" spans="1:16" ht="14.25" customHeight="1" x14ac:dyDescent="0.75">
      <c r="A9" s="78">
        <f t="shared" si="1"/>
        <v>6</v>
      </c>
      <c r="B9" s="113"/>
      <c r="C9" s="78"/>
      <c r="D9" s="91" t="str">
        <f>IF(C9="","",VLOOKUP(C9,Controls!$W:$Y,2,FALSE))</f>
        <v/>
      </c>
      <c r="E9" s="125"/>
      <c r="F9" s="125"/>
      <c r="G9" s="131" t="str">
        <f ca="1">IF(F9="","",VLOOKUP(MID(CELL("filename",$A$1),FIND("]",CELL("filename",$A$1))+1,255),Controls!$D:$E,2,FALSE))</f>
        <v/>
      </c>
      <c r="H9" s="104" t="str">
        <f t="shared" si="2"/>
        <v/>
      </c>
      <c r="I9" s="104" t="str">
        <f>IF(E9+F9=0,"",IF(E9="",0,E9*'Core Staff'!$L$5)+IF(H9="",0,H9))</f>
        <v/>
      </c>
      <c r="J9" s="94"/>
    </row>
    <row r="10" spans="1:16" ht="14.25" customHeight="1" x14ac:dyDescent="0.75">
      <c r="A10" s="78">
        <f t="shared" si="1"/>
        <v>7</v>
      </c>
      <c r="B10" s="113"/>
      <c r="C10" s="78"/>
      <c r="D10" s="91" t="str">
        <f>IF(C10="","",VLOOKUP(C10,Controls!$W:$Y,2,FALSE))</f>
        <v/>
      </c>
      <c r="E10" s="125"/>
      <c r="F10" s="125"/>
      <c r="G10" s="131" t="str">
        <f ca="1">IF(F10="","",VLOOKUP(MID(CELL("filename",$A$1),FIND("]",CELL("filename",$A$1))+1,255),Controls!$D:$E,2,FALSE))</f>
        <v/>
      </c>
      <c r="H10" s="104" t="str">
        <f t="shared" si="2"/>
        <v/>
      </c>
      <c r="I10" s="104" t="str">
        <f>IF(E10+F10=0,"",IF(E10="",0,E10*'Core Staff'!$L$5)+IF(H10="",0,H10))</f>
        <v/>
      </c>
      <c r="J10" s="94"/>
    </row>
    <row r="11" spans="1:16"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2"/>
        <v/>
      </c>
      <c r="I11" s="104" t="str">
        <f>IF(E11+F11=0,"",IF(E11="",0,E11*'Core Staff'!$L$5)+IF(H11="",0,H11))</f>
        <v/>
      </c>
      <c r="J11" s="94"/>
    </row>
    <row r="12" spans="1:16"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2"/>
        <v/>
      </c>
      <c r="I12" s="104" t="str">
        <f>IF(E12+F12=0,"",IF(E12="",0,E12*'Core Staff'!$L$5)+IF(H12="",0,H12))</f>
        <v/>
      </c>
      <c r="J12" s="94"/>
    </row>
    <row r="13" spans="1:16"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2"/>
        <v/>
      </c>
      <c r="I13" s="104" t="str">
        <f>IF(E13+F13=0,"",IF(E13="",0,E13*'Core Staff'!$L$5)+IF(H13="",0,H13))</f>
        <v/>
      </c>
      <c r="J13" s="94"/>
    </row>
    <row r="14" spans="1:16"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2"/>
        <v/>
      </c>
      <c r="I14" s="104" t="str">
        <f>IF(E14+F14=0,"",IF(E14="",0,E14*'Core Staff'!$L$5)+IF(H14="",0,H14))</f>
        <v/>
      </c>
      <c r="J14" s="94"/>
    </row>
    <row r="15" spans="1:16"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2"/>
        <v/>
      </c>
      <c r="I15" s="104" t="str">
        <f>IF(E15+F15=0,"",IF(E15="",0,E15*'Core Staff'!$L$5)+IF(H15="",0,H15))</f>
        <v/>
      </c>
      <c r="J15" s="94"/>
    </row>
    <row r="16" spans="1:16"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2"/>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2"/>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ref="H18" si="3">IF(F18="","",F18*G18)</f>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2"/>
        <v/>
      </c>
      <c r="I19" s="104" t="str">
        <f>IF(E19+F19=0,"",IF(E19="",0,E19*'Core Staff'!$L$5)+IF(H19="",0,H19))</f>
        <v/>
      </c>
      <c r="J19" s="94"/>
    </row>
    <row r="20" spans="1:10" s="89" customFormat="1" ht="14.25" customHeight="1" x14ac:dyDescent="0.75">
      <c r="A20" s="82"/>
      <c r="B20" s="388" t="s">
        <v>454</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3 A21:ZZ1048576 H4:ZZ19 A4:F19 A20:H20 J20:ZZ20">
    <cfRule type="expression" priority="13" stopIfTrue="1">
      <formula>ROW($A1)&lt;$A$1</formula>
    </cfRule>
    <cfRule type="expression" priority="14" stopIfTrue="1">
      <formula>A$1=""</formula>
    </cfRule>
    <cfRule type="expression" priority="15" stopIfTrue="1">
      <formula>$A1=""</formula>
    </cfRule>
    <cfRule type="cellIs" dxfId="60" priority="16" operator="equal">
      <formula>"√"</formula>
    </cfRule>
    <cfRule type="cellIs" dxfId="59" priority="17" operator="equal">
      <formula>"X"</formula>
    </cfRule>
    <cfRule type="expression" dxfId="58" priority="18">
      <formula>ROW($A1)/2=ROUND(ROW($A1)/2,0)</formula>
    </cfRule>
  </conditionalFormatting>
  <conditionalFormatting sqref="G4:G19">
    <cfRule type="expression" priority="7" stopIfTrue="1">
      <formula>ROW($A4)&lt;$A$1</formula>
    </cfRule>
    <cfRule type="expression" priority="8" stopIfTrue="1">
      <formula>G$1=""</formula>
    </cfRule>
    <cfRule type="expression" priority="9" stopIfTrue="1">
      <formula>$A4=""</formula>
    </cfRule>
    <cfRule type="cellIs" dxfId="57" priority="10" operator="equal">
      <formula>"√"</formula>
    </cfRule>
    <cfRule type="cellIs" dxfId="56" priority="11" operator="equal">
      <formula>"X"</formula>
    </cfRule>
    <cfRule type="expression" dxfId="55" priority="12">
      <formula>ROW($A4)/2=ROUND(ROW($A4)/2,0)</formula>
    </cfRule>
  </conditionalFormatting>
  <conditionalFormatting sqref="I20">
    <cfRule type="expression" priority="1" stopIfTrue="1">
      <formula>ROW($A20)&lt;$A$1</formula>
    </cfRule>
    <cfRule type="expression" priority="2" stopIfTrue="1">
      <formula>I$1=""</formula>
    </cfRule>
    <cfRule type="expression" priority="3" stopIfTrue="1">
      <formula>$A20=""</formula>
    </cfRule>
    <cfRule type="cellIs" dxfId="54" priority="4" operator="equal">
      <formula>"√"</formula>
    </cfRule>
    <cfRule type="cellIs" dxfId="53" priority="5" operator="equal">
      <formula>"X"</formula>
    </cfRule>
    <cfRule type="expression" dxfId="52" priority="6">
      <formula>ROW($A20)/2=ROUND(ROW($A20)/2,0)</formula>
    </cfRule>
  </conditionalFormatting>
  <dataValidations count="3">
    <dataValidation type="list" allowBlank="1" showInputMessage="1" showErrorMessage="1" sqref="C3" xr:uid="{B3842451-D143-42F2-A8DB-021E84F07D3E}">
      <formula1>$H$4:$H$24</formula1>
    </dataValidation>
    <dataValidation type="list" allowBlank="1" showInputMessage="1" showErrorMessage="1" sqref="C21:C1048576" xr:uid="{302C2BC2-CFE5-4706-85A8-9970DC10F8DC}">
      <formula1>$T$4:$T$26</formula1>
    </dataValidation>
    <dataValidation type="list" allowBlank="1" showInputMessage="1" showErrorMessage="1" sqref="D3:D19" xr:uid="{5EBEF46C-BBAA-4F41-9188-2EC557F776F9}">
      <formula1>$W$4:$W$6</formula1>
    </dataValidation>
  </dataValidations>
  <pageMargins left="0.7" right="0.7" top="0.75" bottom="0.75" header="0.3" footer="0.3"/>
  <pageSetup scale="84" fitToHeight="0" orientation="landscape" r:id="rId1"/>
  <ignoredErrors>
    <ignoredError sqref="D14:D19 E20:F20 D4:D13 H4:I13 H14:I19" unlockedFormula="1"/>
    <ignoredError sqref="G20:H20" formula="1"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64EBC8-B1F3-4A07-8EF8-80D54AB891CE}">
          <x14:formula1>
            <xm:f>Controls!$W$4:$W$25</xm:f>
          </x14:formula1>
          <xm:sqref>C4:C19</xm:sqref>
        </x14:dataValidation>
        <x14:dataValidation type="list" allowBlank="1" showInputMessage="1" showErrorMessage="1" xr:uid="{88CD7A78-0EF3-435C-BFA2-1FE5B71F1F39}">
          <x14:formula1>
            <xm:f>Controls!$AQ$4:$AQ$6</xm:f>
          </x14:formula1>
          <xm:sqref>D21:D1048576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C166-14A4-4B08-8B22-2A43E6AFDBDC}">
  <sheetPr codeName="Sheet1">
    <pageSetUpPr fitToPage="1"/>
  </sheetPr>
  <dimension ref="A1:AU26"/>
  <sheetViews>
    <sheetView zoomScaleNormal="100" workbookViewId="0">
      <pane ySplit="3" topLeftCell="A4" activePane="bottomLeft" state="frozen"/>
      <selection pane="bottomLeft" activeCell="E5" sqref="E5:E18"/>
    </sheetView>
  </sheetViews>
  <sheetFormatPr defaultColWidth="8.7265625" defaultRowHeight="14.75" x14ac:dyDescent="0.75"/>
  <cols>
    <col min="1" max="1" width="4.26953125" style="141" customWidth="1"/>
    <col min="2" max="2" width="7.54296875" style="141" customWidth="1"/>
    <col min="3" max="3" width="36.1328125" style="158" customWidth="1"/>
    <col min="4" max="4" width="15" style="158" customWidth="1"/>
    <col min="5" max="5" width="9" style="159" bestFit="1" customWidth="1"/>
    <col min="6" max="6" width="1.1328125" style="141" customWidth="1"/>
    <col min="7" max="7" width="20.7265625" style="158" customWidth="1"/>
    <col min="8" max="8" width="1.1328125" style="141" customWidth="1"/>
    <col min="9" max="9" width="20.7265625" style="158" customWidth="1"/>
    <col min="10" max="10" width="1.1328125" style="141" customWidth="1"/>
    <col min="11" max="11" width="20.7265625" style="158" customWidth="1"/>
    <col min="12" max="12" width="1.1328125" style="141" customWidth="1"/>
    <col min="13" max="13" width="20.7265625" style="158" customWidth="1"/>
    <col min="14" max="14" width="1.1328125" style="141" customWidth="1"/>
    <col min="15" max="15" width="20.7265625" style="158" customWidth="1"/>
    <col min="16" max="16" width="1.1328125" style="141" customWidth="1"/>
    <col min="17" max="17" width="20.7265625" style="158" customWidth="1"/>
    <col min="18" max="18" width="1.1328125" style="141" customWidth="1"/>
    <col min="19" max="19" width="20.7265625" style="158" customWidth="1"/>
    <col min="20" max="20" width="1.1328125" style="141" customWidth="1"/>
    <col min="21" max="21" width="20.7265625" style="158" customWidth="1"/>
    <col min="22" max="22" width="1.1328125" style="141" customWidth="1"/>
    <col min="23" max="23" width="19.40625" style="158" customWidth="1"/>
    <col min="24" max="24" width="10" style="158" customWidth="1"/>
    <col min="25" max="25" width="9.26953125" style="160" customWidth="1"/>
    <col min="26" max="31" width="6" style="160" customWidth="1"/>
    <col min="32" max="32" width="5.1328125" customWidth="1"/>
    <col min="33" max="33" width="21" style="141" customWidth="1"/>
    <col min="34" max="34" width="11.40625" style="329" customWidth="1"/>
    <col min="38" max="42" width="8.7265625" style="141"/>
    <col min="43" max="43" width="10.40625" style="162" customWidth="1"/>
    <col min="44" max="44" width="8.7265625" style="141"/>
    <col min="45" max="45" width="10.7265625" style="162" customWidth="1"/>
    <col min="46" max="46" width="8.7265625" style="141"/>
    <col min="47" max="47" width="10.40625" style="141" customWidth="1"/>
    <col min="48" max="16384" width="8.7265625" style="141"/>
  </cols>
  <sheetData>
    <row r="1" spans="1:47" s="140" customFormat="1" ht="8.25" x14ac:dyDescent="0.45">
      <c r="A1" s="69">
        <v>4</v>
      </c>
      <c r="C1" s="140">
        <f>COLUMN()</f>
        <v>3</v>
      </c>
      <c r="D1" s="140">
        <f>COLUMN()</f>
        <v>4</v>
      </c>
      <c r="E1" s="140">
        <f>COLUMN()</f>
        <v>5</v>
      </c>
      <c r="G1" s="140">
        <f>COLUMN()</f>
        <v>7</v>
      </c>
      <c r="I1" s="140">
        <f>COLUMN()</f>
        <v>9</v>
      </c>
      <c r="K1" s="140">
        <f>COLUMN()</f>
        <v>11</v>
      </c>
      <c r="M1" s="140">
        <f>COLUMN()</f>
        <v>13</v>
      </c>
      <c r="O1" s="140">
        <f>COLUMN()</f>
        <v>15</v>
      </c>
      <c r="Q1" s="140">
        <f>COLUMN()</f>
        <v>17</v>
      </c>
      <c r="S1" s="140">
        <f>COLUMN()</f>
        <v>19</v>
      </c>
      <c r="U1" s="140">
        <f>COLUMN()</f>
        <v>21</v>
      </c>
      <c r="W1" s="140">
        <f>COLUMN()</f>
        <v>23</v>
      </c>
      <c r="X1" s="140">
        <f>COLUMN()</f>
        <v>24</v>
      </c>
      <c r="Y1" s="140">
        <f>COLUMN()</f>
        <v>25</v>
      </c>
      <c r="Z1" s="140">
        <f>COLUMN()</f>
        <v>26</v>
      </c>
      <c r="AA1" s="140">
        <f>COLUMN()</f>
        <v>27</v>
      </c>
      <c r="AB1" s="140">
        <f>COLUMN()</f>
        <v>28</v>
      </c>
      <c r="AC1" s="140">
        <f>COLUMN()</f>
        <v>29</v>
      </c>
      <c r="AD1" s="140">
        <f>COLUMN()</f>
        <v>30</v>
      </c>
      <c r="AE1" s="140">
        <f>COLUMN()</f>
        <v>31</v>
      </c>
      <c r="AG1" s="140">
        <f>COLUMN()</f>
        <v>33</v>
      </c>
      <c r="AH1" s="140">
        <f>COLUMN()</f>
        <v>34</v>
      </c>
      <c r="AQ1" s="161"/>
      <c r="AS1" s="161"/>
    </row>
    <row r="2" spans="1:47" ht="31.25" x14ac:dyDescent="1.45">
      <c r="C2" s="383" t="s">
        <v>79</v>
      </c>
      <c r="D2" s="384"/>
      <c r="E2" s="384"/>
      <c r="F2" s="384"/>
      <c r="G2" s="384"/>
      <c r="H2" s="384"/>
      <c r="I2" s="384"/>
      <c r="J2" s="384"/>
      <c r="K2" s="384"/>
      <c r="L2" s="384"/>
      <c r="M2" s="384"/>
      <c r="N2" s="384"/>
      <c r="O2" s="384"/>
      <c r="P2" s="384"/>
      <c r="Q2" s="384"/>
      <c r="R2" s="384"/>
      <c r="S2" s="384"/>
      <c r="T2" s="384"/>
      <c r="U2" s="384"/>
      <c r="V2" s="384"/>
      <c r="W2" s="384"/>
      <c r="X2" s="385"/>
      <c r="Y2" s="288"/>
      <c r="Z2" s="380" t="s">
        <v>80</v>
      </c>
      <c r="AA2" s="381"/>
      <c r="AB2" s="382"/>
      <c r="AC2" s="380" t="s">
        <v>81</v>
      </c>
      <c r="AD2" s="381"/>
      <c r="AE2" s="382"/>
      <c r="AG2" s="386" t="s">
        <v>82</v>
      </c>
      <c r="AH2" s="387"/>
    </row>
    <row r="3" spans="1:47" s="142" customFormat="1" ht="34.700000000000003" customHeight="1" x14ac:dyDescent="0.75">
      <c r="B3" s="143"/>
      <c r="C3" s="289" t="s">
        <v>83</v>
      </c>
      <c r="D3" s="289" t="s">
        <v>17</v>
      </c>
      <c r="E3" s="289" t="s">
        <v>84</v>
      </c>
      <c r="F3" s="341"/>
      <c r="G3" s="290" t="s">
        <v>85</v>
      </c>
      <c r="H3" s="341"/>
      <c r="I3" s="290" t="s">
        <v>86</v>
      </c>
      <c r="J3" s="341"/>
      <c r="K3" s="290" t="s">
        <v>87</v>
      </c>
      <c r="L3" s="341"/>
      <c r="M3" s="290" t="s">
        <v>88</v>
      </c>
      <c r="N3" s="341"/>
      <c r="O3" s="290" t="s">
        <v>89</v>
      </c>
      <c r="P3" s="341"/>
      <c r="Q3" s="290" t="s">
        <v>90</v>
      </c>
      <c r="R3" s="341"/>
      <c r="S3" s="290" t="s">
        <v>91</v>
      </c>
      <c r="T3" s="341"/>
      <c r="U3" s="291" t="s">
        <v>92</v>
      </c>
      <c r="V3" s="341"/>
      <c r="W3" s="290" t="s">
        <v>93</v>
      </c>
      <c r="X3" s="291" t="str">
        <f>"Included "&amp;'Project Totals'!D3</f>
        <v>Included SaaS</v>
      </c>
      <c r="Y3" s="144" t="s">
        <v>94</v>
      </c>
      <c r="Z3" s="225" t="s">
        <v>95</v>
      </c>
      <c r="AA3" s="225" t="s">
        <v>96</v>
      </c>
      <c r="AB3" s="225" t="s">
        <v>97</v>
      </c>
      <c r="AC3" s="225" t="s">
        <v>98</v>
      </c>
      <c r="AD3" s="225" t="s">
        <v>99</v>
      </c>
      <c r="AE3" s="225" t="s">
        <v>100</v>
      </c>
      <c r="AG3" s="368" t="s">
        <v>101</v>
      </c>
      <c r="AH3" s="368" t="s">
        <v>102</v>
      </c>
      <c r="AQ3" s="196" t="s">
        <v>103</v>
      </c>
      <c r="AS3" s="196" t="s">
        <v>104</v>
      </c>
      <c r="AU3" s="196" t="s">
        <v>105</v>
      </c>
    </row>
    <row r="4" spans="1:47" ht="6.75" customHeight="1" x14ac:dyDescent="0.75">
      <c r="A4" s="145">
        <v>0</v>
      </c>
      <c r="B4" s="143"/>
      <c r="C4" s="151"/>
      <c r="D4" s="151"/>
      <c r="E4" s="344"/>
      <c r="F4" s="342"/>
      <c r="G4" s="151"/>
      <c r="H4" s="342"/>
      <c r="I4" s="151"/>
      <c r="J4" s="342"/>
      <c r="K4" s="151"/>
      <c r="L4" s="342"/>
      <c r="M4" s="151"/>
      <c r="N4" s="342"/>
      <c r="O4" s="151"/>
      <c r="P4" s="342"/>
      <c r="Q4" s="151"/>
      <c r="R4" s="342"/>
      <c r="S4" s="151"/>
      <c r="T4" s="342"/>
      <c r="U4" s="151"/>
      <c r="V4" s="342"/>
      <c r="W4" s="151"/>
      <c r="X4" s="345"/>
      <c r="Y4" s="152"/>
      <c r="Z4" s="152"/>
      <c r="AA4" s="152"/>
      <c r="AB4" s="152"/>
      <c r="AC4" s="152"/>
      <c r="AD4" s="152"/>
      <c r="AE4" s="152"/>
      <c r="AG4" s="163"/>
      <c r="AH4" s="163"/>
      <c r="AQ4" s="163"/>
      <c r="AS4" s="163"/>
      <c r="AU4" s="163"/>
    </row>
    <row r="5" spans="1:47" x14ac:dyDescent="0.75">
      <c r="A5" s="145">
        <v>1</v>
      </c>
      <c r="B5" s="148"/>
      <c r="C5" s="325" t="s">
        <v>106</v>
      </c>
      <c r="D5" s="326" t="str">
        <f ca="1">MID(CELL("filename",'Core Staff'!$C$1),FIND("]",CELL("filename",'Core Staff'!$C$1))+1,255)</f>
        <v>Core Staff</v>
      </c>
      <c r="E5" s="324"/>
      <c r="F5" s="342"/>
      <c r="G5" s="146" t="s">
        <v>107</v>
      </c>
      <c r="H5" s="342"/>
      <c r="I5" s="146" t="s">
        <v>108</v>
      </c>
      <c r="J5" s="342"/>
      <c r="K5" s="146" t="s">
        <v>109</v>
      </c>
      <c r="L5" s="342"/>
      <c r="M5" s="146" t="s">
        <v>110</v>
      </c>
      <c r="N5" s="342"/>
      <c r="O5" s="146" t="s">
        <v>97</v>
      </c>
      <c r="P5" s="342"/>
      <c r="Q5" s="146" t="s">
        <v>111</v>
      </c>
      <c r="R5" s="342"/>
      <c r="S5" s="146" t="s">
        <v>112</v>
      </c>
      <c r="T5" s="342"/>
      <c r="U5" s="146" t="s">
        <v>113</v>
      </c>
      <c r="V5" s="342"/>
      <c r="W5" s="146" t="s">
        <v>39</v>
      </c>
      <c r="X5" s="346" t="str">
        <f>IF(W5="","",IF(Y5="X","X",IF(HLOOKUP('Project Totals'!$D$3,$Z$3:$AE$25,ROW()-2,FALSE)="√","√","X")))</f>
        <v>√</v>
      </c>
      <c r="Y5" s="149"/>
      <c r="Z5" s="149" t="s">
        <v>114</v>
      </c>
      <c r="AA5" s="149" t="s">
        <v>114</v>
      </c>
      <c r="AB5" s="149" t="s">
        <v>114</v>
      </c>
      <c r="AC5" s="149"/>
      <c r="AD5" s="149"/>
      <c r="AE5" s="149"/>
      <c r="AG5" s="3" t="s">
        <v>115</v>
      </c>
      <c r="AH5" s="369" t="s">
        <v>116</v>
      </c>
      <c r="AQ5" s="194" t="s">
        <v>114</v>
      </c>
      <c r="AS5" s="164" t="s">
        <v>117</v>
      </c>
      <c r="AU5" s="164" t="s">
        <v>116</v>
      </c>
    </row>
    <row r="6" spans="1:47" x14ac:dyDescent="0.75">
      <c r="A6" s="145">
        <v>2</v>
      </c>
      <c r="B6" s="148"/>
      <c r="C6" s="327" t="s">
        <v>118</v>
      </c>
      <c r="D6" s="326" t="str">
        <f ca="1">MID(CELL("filename",'Tech Support'!$C$1),FIND("]",CELL("filename",'Tech Support'!$C$1))+1,255)</f>
        <v>Tech Support</v>
      </c>
      <c r="E6" s="324"/>
      <c r="F6" s="342"/>
      <c r="G6" s="146" t="s">
        <v>119</v>
      </c>
      <c r="H6" s="342"/>
      <c r="I6" s="146" t="s">
        <v>120</v>
      </c>
      <c r="J6" s="342"/>
      <c r="K6" s="146" t="s">
        <v>121</v>
      </c>
      <c r="L6" s="342"/>
      <c r="M6" s="146" t="s">
        <v>122</v>
      </c>
      <c r="N6" s="342"/>
      <c r="O6" s="146" t="s">
        <v>96</v>
      </c>
      <c r="P6" s="342"/>
      <c r="Q6" s="146" t="s">
        <v>123</v>
      </c>
      <c r="R6" s="342"/>
      <c r="S6" s="146" t="s">
        <v>124</v>
      </c>
      <c r="T6" s="342"/>
      <c r="U6" s="146" t="s">
        <v>125</v>
      </c>
      <c r="V6" s="342"/>
      <c r="W6" s="146" t="s">
        <v>28</v>
      </c>
      <c r="X6" s="346" t="str">
        <f>IF(W6="","",IF(Y6="X","X",IF(HLOOKUP('Project Totals'!$D$3,$Z$3:$AE$25,ROW()-2,FALSE)="√","√","X")))</f>
        <v>√</v>
      </c>
      <c r="Y6" s="149"/>
      <c r="Z6" s="149" t="s">
        <v>114</v>
      </c>
      <c r="AA6" s="149" t="s">
        <v>114</v>
      </c>
      <c r="AB6" s="149" t="s">
        <v>114</v>
      </c>
      <c r="AC6" s="149"/>
      <c r="AD6" s="149"/>
      <c r="AE6" s="149"/>
      <c r="AG6" s="3" t="s">
        <v>126</v>
      </c>
      <c r="AH6" s="369" t="s">
        <v>116</v>
      </c>
      <c r="AQ6" s="195" t="s">
        <v>127</v>
      </c>
      <c r="AS6" s="165"/>
      <c r="AU6" s="163" t="s">
        <v>128</v>
      </c>
    </row>
    <row r="7" spans="1:47" x14ac:dyDescent="0.75">
      <c r="A7" s="145">
        <v>3</v>
      </c>
      <c r="B7" s="148"/>
      <c r="C7" s="327" t="s">
        <v>129</v>
      </c>
      <c r="D7" s="326" t="str">
        <f ca="1">MID(CELL("filename",Discovery!$C$1),FIND("]",CELL("filename",Discovery!$C$1))+1,255)</f>
        <v>Discovery</v>
      </c>
      <c r="E7" s="324"/>
      <c r="F7" s="342"/>
      <c r="G7" s="146" t="s">
        <v>108</v>
      </c>
      <c r="H7" s="342"/>
      <c r="I7" s="146" t="s">
        <v>130</v>
      </c>
      <c r="J7" s="342"/>
      <c r="K7" s="146" t="s">
        <v>131</v>
      </c>
      <c r="L7" s="342"/>
      <c r="M7" s="146" t="s">
        <v>132</v>
      </c>
      <c r="N7" s="342"/>
      <c r="O7" s="146" t="s">
        <v>133</v>
      </c>
      <c r="P7" s="342"/>
      <c r="Q7" s="146" t="s">
        <v>134</v>
      </c>
      <c r="R7" s="342"/>
      <c r="S7" s="146" t="s">
        <v>135</v>
      </c>
      <c r="T7" s="342"/>
      <c r="U7" s="146" t="s">
        <v>136</v>
      </c>
      <c r="V7" s="342"/>
      <c r="W7" s="146" t="s">
        <v>137</v>
      </c>
      <c r="X7" s="346" t="str">
        <f>IF(W7="","",IF(Y7="X","X",IF(HLOOKUP('Project Totals'!$D$3,$Z$3:$AE$25,ROW()-2,FALSE)="√","√","X")))</f>
        <v>X</v>
      </c>
      <c r="Y7" s="149" t="s">
        <v>127</v>
      </c>
      <c r="Z7" s="149" t="s">
        <v>114</v>
      </c>
      <c r="AA7" s="149" t="s">
        <v>114</v>
      </c>
      <c r="AB7" s="149" t="s">
        <v>114</v>
      </c>
      <c r="AC7" s="149"/>
      <c r="AD7" s="149"/>
      <c r="AE7" s="149"/>
      <c r="AG7" s="3" t="s">
        <v>138</v>
      </c>
      <c r="AH7" s="369" t="s">
        <v>116</v>
      </c>
      <c r="AQ7" s="165"/>
      <c r="AU7" s="164"/>
    </row>
    <row r="8" spans="1:47" x14ac:dyDescent="0.75">
      <c r="A8" s="145">
        <v>4</v>
      </c>
      <c r="B8" s="148"/>
      <c r="C8" s="327" t="s">
        <v>139</v>
      </c>
      <c r="D8" s="326" t="str">
        <f ca="1">MID(CELL("filename",Configuration!$C$1),FIND("]",CELL("filename",Configuration!$C$1))+1,255)</f>
        <v>Configuration</v>
      </c>
      <c r="E8" s="324"/>
      <c r="F8" s="343"/>
      <c r="G8" s="146" t="s">
        <v>140</v>
      </c>
      <c r="H8" s="343"/>
      <c r="I8" s="146" t="s">
        <v>141</v>
      </c>
      <c r="J8" s="343"/>
      <c r="K8" s="146" t="s">
        <v>142</v>
      </c>
      <c r="L8" s="343"/>
      <c r="M8" s="146" t="s">
        <v>143</v>
      </c>
      <c r="N8" s="343"/>
      <c r="O8" s="146"/>
      <c r="P8" s="343"/>
      <c r="Q8" s="146" t="s">
        <v>144</v>
      </c>
      <c r="R8" s="343"/>
      <c r="S8" s="146"/>
      <c r="T8" s="343"/>
      <c r="U8" s="146"/>
      <c r="V8" s="343"/>
      <c r="W8" s="146"/>
      <c r="X8" s="346" t="str">
        <f>IF(W8="","",IF(Y8="X","X",IF(HLOOKUP('Project Totals'!$D$3,$Z$3:$AE$25,ROW()-2,FALSE)="√","√","X")))</f>
        <v/>
      </c>
      <c r="Y8" s="149"/>
      <c r="Z8" s="149"/>
      <c r="AA8" s="149"/>
      <c r="AB8" s="149"/>
      <c r="AC8" s="149"/>
      <c r="AD8" s="149"/>
      <c r="AE8" s="149"/>
      <c r="AG8" s="146" t="s">
        <v>128</v>
      </c>
      <c r="AH8" s="145" t="s">
        <v>128</v>
      </c>
      <c r="AQ8" s="193"/>
      <c r="AU8" s="165"/>
    </row>
    <row r="9" spans="1:47" x14ac:dyDescent="0.75">
      <c r="A9" s="145">
        <v>5</v>
      </c>
      <c r="B9" s="148"/>
      <c r="C9" s="327" t="s">
        <v>145</v>
      </c>
      <c r="D9" s="326" t="str">
        <f ca="1">MID(CELL("filename",Conversion!$C$1),FIND("]",CELL("filename",Conversion!$C$1))+1,255)</f>
        <v>Conversion</v>
      </c>
      <c r="E9" s="324"/>
      <c r="F9" s="342"/>
      <c r="G9" s="146" t="s">
        <v>146</v>
      </c>
      <c r="H9" s="342"/>
      <c r="I9" s="146"/>
      <c r="J9" s="342"/>
      <c r="K9" s="146" t="s">
        <v>147</v>
      </c>
      <c r="L9" s="342"/>
      <c r="M9" s="146" t="s">
        <v>148</v>
      </c>
      <c r="N9" s="342"/>
      <c r="O9" s="146"/>
      <c r="P9" s="342"/>
      <c r="Q9" s="146" t="s">
        <v>149</v>
      </c>
      <c r="R9" s="342"/>
      <c r="S9" s="146"/>
      <c r="T9" s="342"/>
      <c r="U9" s="146"/>
      <c r="V9" s="342"/>
      <c r="W9" s="146"/>
      <c r="X9" s="346" t="str">
        <f>IF(W9="","",IF(Y9="X","X",IF(HLOOKUP('Project Totals'!$D$3,$Z$3:$AE$25,ROW()-2,FALSE)="√","√","X")))</f>
        <v/>
      </c>
      <c r="Y9" s="149"/>
      <c r="Z9" s="149"/>
      <c r="AA9" s="149"/>
      <c r="AB9" s="149"/>
      <c r="AC9" s="149"/>
      <c r="AD9" s="149"/>
      <c r="AE9" s="149"/>
      <c r="AG9" s="146" t="s">
        <v>150</v>
      </c>
      <c r="AH9" s="145" t="s">
        <v>128</v>
      </c>
      <c r="AQ9" s="193"/>
    </row>
    <row r="10" spans="1:47" x14ac:dyDescent="0.75">
      <c r="A10" s="145">
        <v>6</v>
      </c>
      <c r="B10" s="148"/>
      <c r="C10" s="325" t="s">
        <v>151</v>
      </c>
      <c r="D10" s="326" t="str">
        <f ca="1">MID(CELL("filename",Interfaces!$C$1),FIND("]",CELL("filename",Interfaces!$C$1))+1,255)</f>
        <v>Interfaces</v>
      </c>
      <c r="E10" s="324"/>
      <c r="F10" s="342"/>
      <c r="G10" s="146" t="s">
        <v>152</v>
      </c>
      <c r="H10" s="342"/>
      <c r="I10" s="146"/>
      <c r="J10" s="342"/>
      <c r="K10" s="146" t="s">
        <v>153</v>
      </c>
      <c r="L10" s="342"/>
      <c r="M10" s="146"/>
      <c r="N10" s="342"/>
      <c r="O10" s="146"/>
      <c r="P10" s="342"/>
      <c r="Q10" s="146" t="s">
        <v>154</v>
      </c>
      <c r="R10" s="342"/>
      <c r="S10" s="146"/>
      <c r="T10" s="342"/>
      <c r="U10" s="146"/>
      <c r="V10" s="342"/>
      <c r="W10" s="146"/>
      <c r="X10" s="346" t="str">
        <f>IF(W10="","",IF(Y10="X","X",IF(HLOOKUP('Project Totals'!$D$3,$Z$3:$AE$25,ROW()-2,FALSE)="√","√","X")))</f>
        <v/>
      </c>
      <c r="Y10" s="149"/>
      <c r="Z10" s="149"/>
      <c r="AA10" s="149"/>
      <c r="AB10" s="149"/>
      <c r="AC10" s="149"/>
      <c r="AD10" s="149"/>
      <c r="AE10" s="149"/>
      <c r="AG10" s="146"/>
      <c r="AH10" s="145"/>
      <c r="AQ10" s="193"/>
    </row>
    <row r="11" spans="1:47" x14ac:dyDescent="0.75">
      <c r="A11" s="145">
        <v>7</v>
      </c>
      <c r="B11" s="148"/>
      <c r="C11" s="327" t="s">
        <v>155</v>
      </c>
      <c r="D11" s="326" t="str">
        <f ca="1">MID(CELL("filename",Enhancements!$C$1),FIND("]",CELL("filename",Enhancements!$C$1))+1,255)</f>
        <v>Enhancements</v>
      </c>
      <c r="E11" s="324"/>
      <c r="F11" s="342"/>
      <c r="G11" s="146"/>
      <c r="H11" s="342"/>
      <c r="I11" s="146"/>
      <c r="J11" s="342"/>
      <c r="K11" s="146"/>
      <c r="L11" s="342"/>
      <c r="M11" s="146"/>
      <c r="N11" s="342"/>
      <c r="O11" s="146"/>
      <c r="P11" s="342"/>
      <c r="Q11" s="146"/>
      <c r="R11" s="342"/>
      <c r="S11" s="146"/>
      <c r="T11" s="342"/>
      <c r="U11" s="146"/>
      <c r="V11" s="342"/>
      <c r="W11" s="146"/>
      <c r="X11" s="346" t="str">
        <f>IF(W11="","",IF(Y11="X","X",IF(HLOOKUP('Project Totals'!$D$3,$Z$3:$AE$25,ROW()-2,FALSE)="√","√","X")))</f>
        <v/>
      </c>
      <c r="Y11" s="149"/>
      <c r="Z11" s="149"/>
      <c r="AA11" s="149"/>
      <c r="AB11" s="149"/>
      <c r="AC11" s="149"/>
      <c r="AD11" s="149"/>
      <c r="AE11" s="149"/>
      <c r="AG11" s="146"/>
      <c r="AH11" s="145"/>
      <c r="AQ11" s="193"/>
    </row>
    <row r="12" spans="1:47" x14ac:dyDescent="0.75">
      <c r="A12" s="145">
        <v>8</v>
      </c>
      <c r="B12" s="148"/>
      <c r="C12" s="325" t="s">
        <v>156</v>
      </c>
      <c r="D12" s="326" t="str">
        <f ca="1">MID(CELL("filename",Reports!$C$1),FIND("]",CELL("filename",Reports!$C$1))+1,255)</f>
        <v>Reports</v>
      </c>
      <c r="E12" s="324"/>
      <c r="F12" s="342"/>
      <c r="G12" s="146"/>
      <c r="H12" s="342"/>
      <c r="I12" s="146"/>
      <c r="J12" s="342"/>
      <c r="K12" s="146"/>
      <c r="L12" s="342"/>
      <c r="M12" s="146"/>
      <c r="N12" s="342"/>
      <c r="O12" s="146"/>
      <c r="P12" s="342"/>
      <c r="Q12" s="146"/>
      <c r="R12" s="342"/>
      <c r="S12" s="146"/>
      <c r="T12" s="342"/>
      <c r="U12" s="146"/>
      <c r="V12" s="342"/>
      <c r="W12" s="146"/>
      <c r="X12" s="346" t="str">
        <f>IF(W12="","",IF(Y12="X","X",IF(HLOOKUP('Project Totals'!$D$3,$Z$3:$AE$25,ROW()-2,FALSE)="√","√","X")))</f>
        <v/>
      </c>
      <c r="Y12" s="149"/>
      <c r="Z12" s="149"/>
      <c r="AA12" s="149"/>
      <c r="AB12" s="149"/>
      <c r="AC12" s="149"/>
      <c r="AD12" s="149"/>
      <c r="AE12" s="149"/>
      <c r="AG12" s="146"/>
      <c r="AH12" s="145"/>
      <c r="AQ12" s="193"/>
    </row>
    <row r="13" spans="1:47" x14ac:dyDescent="0.75">
      <c r="A13" s="145">
        <v>9</v>
      </c>
      <c r="B13" s="148"/>
      <c r="C13" s="325" t="s">
        <v>157</v>
      </c>
      <c r="D13" s="326" t="str">
        <f ca="1">MID(CELL("filename",Testing!$C$1),FIND("]",CELL("filename",Testing!$C$1))+1,255)</f>
        <v>Testing</v>
      </c>
      <c r="E13" s="324"/>
      <c r="F13" s="342"/>
      <c r="G13" s="146"/>
      <c r="H13" s="342"/>
      <c r="I13" s="146"/>
      <c r="J13" s="342"/>
      <c r="K13" s="146"/>
      <c r="L13" s="342"/>
      <c r="M13" s="146"/>
      <c r="N13" s="342"/>
      <c r="O13" s="146"/>
      <c r="P13" s="342"/>
      <c r="Q13" s="146"/>
      <c r="R13" s="342"/>
      <c r="S13" s="146"/>
      <c r="T13" s="342"/>
      <c r="U13" s="146"/>
      <c r="V13" s="342"/>
      <c r="W13" s="146"/>
      <c r="X13" s="346" t="str">
        <f>IF(W13="","",IF(Y13="X","X",IF(HLOOKUP('Project Totals'!$D$3,$Z$3:$AE$25,ROW()-2,FALSE)="√","√","X")))</f>
        <v/>
      </c>
      <c r="Y13" s="149"/>
      <c r="Z13" s="149"/>
      <c r="AA13" s="149"/>
      <c r="AB13" s="149"/>
      <c r="AC13" s="149"/>
      <c r="AD13" s="149"/>
      <c r="AE13" s="149"/>
      <c r="AG13" s="146"/>
      <c r="AH13" s="145"/>
      <c r="AQ13" s="193"/>
    </row>
    <row r="14" spans="1:47" x14ac:dyDescent="0.75">
      <c r="A14" s="145">
        <v>10</v>
      </c>
      <c r="B14" s="148"/>
      <c r="C14" s="325" t="s">
        <v>158</v>
      </c>
      <c r="D14" s="326" t="str">
        <f ca="1">MID(CELL("filename",Training!$C$1),FIND("]",CELL("filename",Training!$C$1))+1,255)</f>
        <v>Training</v>
      </c>
      <c r="E14" s="324"/>
      <c r="F14" s="342"/>
      <c r="G14" s="146"/>
      <c r="H14" s="342"/>
      <c r="I14" s="146"/>
      <c r="J14" s="342"/>
      <c r="K14" s="146"/>
      <c r="L14" s="342"/>
      <c r="M14" s="146"/>
      <c r="N14" s="342"/>
      <c r="O14" s="146"/>
      <c r="P14" s="342"/>
      <c r="Q14" s="146"/>
      <c r="R14" s="342"/>
      <c r="S14" s="146"/>
      <c r="T14" s="342"/>
      <c r="U14" s="146"/>
      <c r="V14" s="342"/>
      <c r="W14" s="146"/>
      <c r="X14" s="346" t="str">
        <f>IF(W14="","",IF(Y14="X","X",IF(HLOOKUP('Project Totals'!$D$3,$Z$3:$AE$25,ROW()-2,FALSE)="√","√","X")))</f>
        <v/>
      </c>
      <c r="Y14" s="149"/>
      <c r="Z14" s="149"/>
      <c r="AA14" s="149"/>
      <c r="AB14" s="149"/>
      <c r="AC14" s="149"/>
      <c r="AD14" s="149"/>
      <c r="AE14" s="149"/>
      <c r="AG14" s="146"/>
      <c r="AH14" s="145"/>
      <c r="AQ14" s="193"/>
    </row>
    <row r="15" spans="1:47" x14ac:dyDescent="0.75">
      <c r="A15" s="145">
        <v>11</v>
      </c>
      <c r="B15" s="148"/>
      <c r="C15" s="328" t="s">
        <v>159</v>
      </c>
      <c r="D15" s="326" t="str">
        <f ca="1">MID(CELL("filename",OCM!$C$1),FIND("]",CELL("filename",OCM!$C$1))+1,255)</f>
        <v>OCM</v>
      </c>
      <c r="E15" s="324"/>
      <c r="F15" s="342"/>
      <c r="G15" s="146"/>
      <c r="H15" s="342"/>
      <c r="I15" s="146"/>
      <c r="J15" s="342"/>
      <c r="K15" s="146"/>
      <c r="L15" s="342"/>
      <c r="M15" s="146"/>
      <c r="N15" s="342"/>
      <c r="O15" s="146"/>
      <c r="P15" s="342"/>
      <c r="Q15" s="146"/>
      <c r="R15" s="342"/>
      <c r="S15" s="146"/>
      <c r="T15" s="342"/>
      <c r="U15" s="146"/>
      <c r="V15" s="342"/>
      <c r="W15" s="146"/>
      <c r="X15" s="346" t="str">
        <f>IF(W15="","",IF(Y15="X","X",IF(HLOOKUP('Project Totals'!$D$3,$Z$3:$AE$25,ROW()-2,FALSE)="√","√","X")))</f>
        <v/>
      </c>
      <c r="Y15" s="149"/>
      <c r="Z15" s="149"/>
      <c r="AA15" s="149"/>
      <c r="AB15" s="149"/>
      <c r="AC15" s="149"/>
      <c r="AD15" s="149"/>
      <c r="AE15" s="149"/>
      <c r="AG15" s="146"/>
      <c r="AH15" s="145"/>
      <c r="AQ15" s="193"/>
    </row>
    <row r="16" spans="1:47" x14ac:dyDescent="0.75">
      <c r="A16" s="145">
        <v>12</v>
      </c>
      <c r="B16" s="148"/>
      <c r="C16" s="327" t="s">
        <v>160</v>
      </c>
      <c r="D16" s="326" t="str">
        <f ca="1">MID(CELL("filename",'Post Support'!$C$1),FIND("]",CELL("filename",'Post Support'!$C$1))+1,255)</f>
        <v>Post Support</v>
      </c>
      <c r="E16" s="324"/>
      <c r="F16" s="342"/>
      <c r="G16" s="146"/>
      <c r="H16" s="342"/>
      <c r="I16" s="146"/>
      <c r="J16" s="342"/>
      <c r="K16" s="146"/>
      <c r="L16" s="342"/>
      <c r="M16" s="146"/>
      <c r="N16" s="342"/>
      <c r="O16" s="146"/>
      <c r="P16" s="342"/>
      <c r="Q16" s="146"/>
      <c r="R16" s="342"/>
      <c r="S16" s="146"/>
      <c r="T16" s="342"/>
      <c r="U16" s="146"/>
      <c r="V16" s="342"/>
      <c r="W16" s="146"/>
      <c r="X16" s="346" t="str">
        <f>IF(W16="","",IF(Y16="X","X",IF(HLOOKUP('Project Totals'!$D$3,$Z$3:$AE$25,ROW()-2,FALSE)="√","√","X")))</f>
        <v/>
      </c>
      <c r="Y16" s="149"/>
      <c r="Z16" s="149"/>
      <c r="AA16" s="149"/>
      <c r="AB16" s="149"/>
      <c r="AC16" s="149"/>
      <c r="AD16" s="149"/>
      <c r="AE16" s="149"/>
      <c r="AG16" s="146"/>
      <c r="AH16" s="145"/>
      <c r="AQ16" s="193"/>
    </row>
    <row r="17" spans="1:43" x14ac:dyDescent="0.75">
      <c r="A17" s="145">
        <v>13</v>
      </c>
      <c r="B17" s="148"/>
      <c r="C17" s="325" t="s">
        <v>71</v>
      </c>
      <c r="D17" s="326" t="str">
        <f ca="1">MID(CELL("filename",'Other Services'!$C$1),FIND("]",CELL("filename",'Other Services'!$C$1))+1,255)</f>
        <v>Other Services</v>
      </c>
      <c r="E17" s="324"/>
      <c r="F17" s="342"/>
      <c r="G17" s="146"/>
      <c r="H17" s="342"/>
      <c r="I17" s="146"/>
      <c r="J17" s="342"/>
      <c r="K17" s="146"/>
      <c r="L17" s="342"/>
      <c r="M17" s="146"/>
      <c r="N17" s="342"/>
      <c r="O17" s="146"/>
      <c r="P17" s="342"/>
      <c r="Q17" s="146"/>
      <c r="R17" s="342"/>
      <c r="S17" s="146"/>
      <c r="T17" s="342"/>
      <c r="U17" s="146"/>
      <c r="V17" s="342"/>
      <c r="W17" s="146"/>
      <c r="X17" s="346" t="str">
        <f>IF(W17="","",IF(Y17="X","X",IF(HLOOKUP('Project Totals'!$D$3,$Z$3:$AE$25,ROW()-2,FALSE)="√","√","X")))</f>
        <v/>
      </c>
      <c r="Y17" s="149"/>
      <c r="Z17" s="149"/>
      <c r="AA17" s="149"/>
      <c r="AB17" s="149"/>
      <c r="AC17" s="149"/>
      <c r="AD17" s="149"/>
      <c r="AE17" s="149"/>
      <c r="AG17" s="146"/>
      <c r="AH17" s="145"/>
      <c r="AQ17" s="193"/>
    </row>
    <row r="18" spans="1:43" x14ac:dyDescent="0.75">
      <c r="A18" s="145">
        <v>14</v>
      </c>
      <c r="B18" s="143"/>
      <c r="C18" s="323"/>
      <c r="D18" s="323"/>
      <c r="E18" s="324"/>
      <c r="F18" s="342"/>
      <c r="G18" s="146"/>
      <c r="H18" s="342"/>
      <c r="I18" s="146"/>
      <c r="J18" s="342"/>
      <c r="K18" s="146"/>
      <c r="L18" s="342"/>
      <c r="M18" s="146"/>
      <c r="N18" s="342"/>
      <c r="O18" s="146"/>
      <c r="P18" s="342"/>
      <c r="Q18" s="146"/>
      <c r="R18" s="342"/>
      <c r="S18" s="146"/>
      <c r="T18" s="342"/>
      <c r="U18" s="146"/>
      <c r="V18" s="342"/>
      <c r="W18" s="146" t="s">
        <v>161</v>
      </c>
      <c r="X18" s="346" t="str">
        <f>IF(W18="","",IF(Y18="X","X",IF(HLOOKUP('Project Totals'!$D$3,$Z$3:$AE$25,ROW()-2,FALSE)="√","√","X")))</f>
        <v>X</v>
      </c>
      <c r="Y18" s="149" t="s">
        <v>127</v>
      </c>
      <c r="Z18" s="149"/>
      <c r="AA18" s="149"/>
      <c r="AB18" s="149"/>
      <c r="AC18" s="149"/>
      <c r="AD18" s="149"/>
      <c r="AE18" s="149"/>
      <c r="AG18" s="146"/>
      <c r="AH18" s="145"/>
      <c r="AQ18" s="193"/>
    </row>
    <row r="19" spans="1:43" x14ac:dyDescent="0.75">
      <c r="A19" s="145">
        <v>15</v>
      </c>
      <c r="B19" s="143"/>
      <c r="C19" s="323"/>
      <c r="D19" s="323"/>
      <c r="E19" s="324"/>
      <c r="F19" s="342"/>
      <c r="G19" s="146"/>
      <c r="H19" s="342"/>
      <c r="I19" s="146"/>
      <c r="J19" s="342"/>
      <c r="K19" s="146"/>
      <c r="L19" s="342"/>
      <c r="M19" s="146"/>
      <c r="N19" s="342"/>
      <c r="O19" s="146"/>
      <c r="P19" s="342"/>
      <c r="Q19" s="146"/>
      <c r="R19" s="342"/>
      <c r="S19" s="146"/>
      <c r="T19" s="342"/>
      <c r="U19" s="146"/>
      <c r="V19" s="342"/>
      <c r="W19" s="146"/>
      <c r="X19" s="346" t="str">
        <f>IF(W19="","",IF(Y19="X","X",IF(HLOOKUP('Project Totals'!$D$3,$Z$3:$AE$25,ROW()-2,FALSE)="√","√","X")))</f>
        <v/>
      </c>
      <c r="Y19" s="149"/>
      <c r="Z19" s="149"/>
      <c r="AA19" s="149"/>
      <c r="AB19" s="149"/>
      <c r="AC19" s="149"/>
      <c r="AD19" s="149"/>
      <c r="AE19" s="149"/>
      <c r="AG19" s="146"/>
      <c r="AH19" s="145"/>
      <c r="AQ19" s="193"/>
    </row>
    <row r="20" spans="1:43" x14ac:dyDescent="0.75">
      <c r="A20" s="145">
        <v>16</v>
      </c>
      <c r="B20" s="143"/>
      <c r="C20" s="323"/>
      <c r="D20" s="323"/>
      <c r="E20" s="324"/>
      <c r="F20" s="342"/>
      <c r="G20" s="146"/>
      <c r="H20" s="342"/>
      <c r="I20" s="146"/>
      <c r="J20" s="342"/>
      <c r="K20" s="146"/>
      <c r="L20" s="342"/>
      <c r="M20" s="146"/>
      <c r="N20" s="342"/>
      <c r="O20" s="146"/>
      <c r="P20" s="342"/>
      <c r="Q20" s="146"/>
      <c r="R20" s="342"/>
      <c r="S20" s="146"/>
      <c r="T20" s="342"/>
      <c r="U20" s="146"/>
      <c r="V20" s="342"/>
      <c r="W20" s="146"/>
      <c r="X20" s="346" t="str">
        <f>IF(W20="","",IF(Y20="X","X",IF(HLOOKUP('Project Totals'!$D$3,$Z$3:$AE$25,ROW()-2,FALSE)="√","√","X")))</f>
        <v/>
      </c>
      <c r="Y20" s="149"/>
      <c r="Z20" s="149"/>
      <c r="AA20" s="149"/>
      <c r="AB20" s="149"/>
      <c r="AC20" s="149"/>
      <c r="AD20" s="149"/>
      <c r="AE20" s="149"/>
      <c r="AG20" s="146"/>
      <c r="AH20" s="145"/>
      <c r="AQ20" s="193"/>
    </row>
    <row r="21" spans="1:43" x14ac:dyDescent="0.75">
      <c r="A21" s="145">
        <v>17</v>
      </c>
      <c r="B21" s="143"/>
      <c r="C21" s="323"/>
      <c r="D21" s="323"/>
      <c r="E21" s="324"/>
      <c r="F21" s="342"/>
      <c r="G21" s="146"/>
      <c r="H21" s="342"/>
      <c r="I21" s="146"/>
      <c r="J21" s="342"/>
      <c r="K21" s="146"/>
      <c r="L21" s="342"/>
      <c r="M21" s="146"/>
      <c r="N21" s="342"/>
      <c r="O21" s="146"/>
      <c r="P21" s="342"/>
      <c r="Q21" s="146"/>
      <c r="R21" s="342"/>
      <c r="S21" s="146"/>
      <c r="T21" s="342"/>
      <c r="U21" s="146"/>
      <c r="V21" s="342"/>
      <c r="W21" s="146"/>
      <c r="X21" s="346" t="str">
        <f>IF(W21="","",IF(Y21="X","X",IF(HLOOKUP('Project Totals'!$D$3,$Z$3:$AE$25,ROW()-2,FALSE)="√","√","X")))</f>
        <v/>
      </c>
      <c r="Y21" s="149"/>
      <c r="Z21" s="149"/>
      <c r="AA21" s="149"/>
      <c r="AB21" s="149"/>
      <c r="AC21" s="149"/>
      <c r="AD21" s="149"/>
      <c r="AE21" s="149"/>
      <c r="AG21" s="146"/>
      <c r="AH21" s="145"/>
      <c r="AQ21" s="193"/>
    </row>
    <row r="22" spans="1:43" x14ac:dyDescent="0.75">
      <c r="A22" s="145">
        <v>18</v>
      </c>
      <c r="B22" s="143"/>
      <c r="C22" s="323"/>
      <c r="D22" s="323"/>
      <c r="E22" s="324"/>
      <c r="F22" s="342"/>
      <c r="G22" s="146"/>
      <c r="H22" s="342"/>
      <c r="I22" s="146"/>
      <c r="J22" s="342"/>
      <c r="K22" s="146"/>
      <c r="L22" s="342"/>
      <c r="M22" s="146"/>
      <c r="N22" s="342"/>
      <c r="O22" s="146"/>
      <c r="P22" s="342"/>
      <c r="Q22" s="146"/>
      <c r="R22" s="342"/>
      <c r="S22" s="146"/>
      <c r="T22" s="342"/>
      <c r="U22" s="146"/>
      <c r="V22" s="342"/>
      <c r="W22" s="146"/>
      <c r="X22" s="346" t="str">
        <f>IF(W22="","",IF(Y22="X","X",IF(HLOOKUP('Project Totals'!$D$3,$Z$3:$AE$25,ROW()-2,FALSE)="√","√","X")))</f>
        <v/>
      </c>
      <c r="Y22" s="149"/>
      <c r="Z22" s="149"/>
      <c r="AA22" s="149"/>
      <c r="AB22" s="149"/>
      <c r="AC22" s="149"/>
      <c r="AD22" s="149"/>
      <c r="AE22" s="149"/>
      <c r="AG22" s="146"/>
      <c r="AH22" s="145"/>
      <c r="AQ22" s="193"/>
    </row>
    <row r="23" spans="1:43" x14ac:dyDescent="0.75">
      <c r="A23" s="145">
        <v>19</v>
      </c>
      <c r="B23" s="143"/>
      <c r="C23" s="323"/>
      <c r="D23" s="323"/>
      <c r="E23" s="324"/>
      <c r="F23" s="342"/>
      <c r="G23" s="146"/>
      <c r="H23" s="342"/>
      <c r="I23" s="146"/>
      <c r="J23" s="342"/>
      <c r="K23" s="146"/>
      <c r="L23" s="342"/>
      <c r="M23" s="146"/>
      <c r="N23" s="342"/>
      <c r="O23" s="146"/>
      <c r="P23" s="342"/>
      <c r="Q23" s="146"/>
      <c r="R23" s="342"/>
      <c r="S23" s="146"/>
      <c r="T23" s="342"/>
      <c r="U23" s="146"/>
      <c r="V23" s="342"/>
      <c r="W23" s="146"/>
      <c r="X23" s="346" t="str">
        <f>IF(W23="","",IF(Y23="X","X",IF(HLOOKUP('Project Totals'!$D$3,$Z$3:$AE$25,ROW()-2,FALSE)="√","√","X")))</f>
        <v/>
      </c>
      <c r="Y23" s="149"/>
      <c r="Z23" s="149"/>
      <c r="AA23" s="149"/>
      <c r="AB23" s="149"/>
      <c r="AC23" s="149"/>
      <c r="AD23" s="149"/>
      <c r="AE23" s="149"/>
      <c r="AG23" s="146"/>
      <c r="AH23" s="145"/>
      <c r="AQ23" s="193"/>
    </row>
    <row r="24" spans="1:43" x14ac:dyDescent="0.75">
      <c r="A24" s="145">
        <v>20</v>
      </c>
      <c r="B24" s="143"/>
      <c r="C24" s="323"/>
      <c r="D24" s="323"/>
      <c r="E24" s="324"/>
      <c r="F24" s="342"/>
      <c r="G24" s="146"/>
      <c r="H24" s="342"/>
      <c r="I24" s="146"/>
      <c r="J24" s="342"/>
      <c r="K24" s="146"/>
      <c r="L24" s="342"/>
      <c r="M24" s="146"/>
      <c r="N24" s="342"/>
      <c r="O24" s="146"/>
      <c r="P24" s="342"/>
      <c r="Q24" s="146"/>
      <c r="R24" s="342"/>
      <c r="S24" s="146"/>
      <c r="T24" s="342"/>
      <c r="U24" s="146"/>
      <c r="V24" s="342"/>
      <c r="W24" s="146"/>
      <c r="X24" s="346" t="str">
        <f>IF(W24="","",IF(Y24="X","X",IF(HLOOKUP('Project Totals'!$D$3,$Z$3:$AE$25,ROW()-2,FALSE)="√","√","X")))</f>
        <v/>
      </c>
      <c r="Y24" s="149"/>
      <c r="Z24" s="149"/>
      <c r="AA24" s="149"/>
      <c r="AB24" s="149"/>
      <c r="AC24" s="149"/>
      <c r="AD24" s="149"/>
      <c r="AE24" s="149"/>
      <c r="AG24" s="146"/>
      <c r="AH24" s="145"/>
      <c r="AQ24" s="193"/>
    </row>
    <row r="25" spans="1:43" x14ac:dyDescent="0.75">
      <c r="B25" s="147"/>
      <c r="C25" s="150"/>
      <c r="D25" s="150"/>
      <c r="E25" s="151"/>
      <c r="F25" s="151"/>
      <c r="G25" s="151"/>
      <c r="H25" s="151"/>
      <c r="I25" s="151"/>
      <c r="J25" s="151"/>
      <c r="K25" s="151"/>
      <c r="L25" s="151"/>
      <c r="M25" s="151"/>
      <c r="N25" s="151"/>
      <c r="O25" s="151"/>
      <c r="P25" s="151"/>
      <c r="Q25" s="151"/>
      <c r="R25" s="151"/>
      <c r="S25" s="151"/>
      <c r="T25" s="151"/>
      <c r="U25" s="151"/>
      <c r="V25" s="151"/>
      <c r="W25" s="151"/>
      <c r="X25" s="347"/>
      <c r="Y25" s="152"/>
      <c r="Z25" s="152"/>
      <c r="AA25" s="152"/>
      <c r="AB25" s="152"/>
      <c r="AC25" s="152"/>
      <c r="AD25" s="152"/>
      <c r="AE25" s="152"/>
      <c r="AG25" s="151"/>
      <c r="AH25" s="330"/>
      <c r="AQ25" s="193"/>
    </row>
    <row r="26" spans="1:43" x14ac:dyDescent="0.75">
      <c r="A26" s="153"/>
      <c r="B26" s="154"/>
      <c r="C26" s="155"/>
      <c r="D26" s="155"/>
      <c r="E26" s="156"/>
      <c r="F26" s="154"/>
      <c r="G26" s="155"/>
      <c r="H26" s="154"/>
      <c r="I26" s="155"/>
      <c r="J26" s="154"/>
      <c r="K26" s="155"/>
      <c r="L26" s="154"/>
      <c r="M26" s="155"/>
      <c r="N26" s="154"/>
      <c r="O26" s="155"/>
      <c r="P26" s="154"/>
      <c r="Q26" s="155"/>
      <c r="R26" s="154"/>
      <c r="S26" s="155"/>
      <c r="T26" s="154"/>
      <c r="U26" s="155"/>
      <c r="V26" s="154"/>
      <c r="W26" s="155"/>
      <c r="X26" s="155"/>
      <c r="Y26" s="157"/>
      <c r="Z26" s="157"/>
      <c r="AA26" s="157"/>
      <c r="AB26" s="157"/>
      <c r="AC26" s="157"/>
      <c r="AD26" s="157"/>
      <c r="AE26" s="157"/>
      <c r="AQ26" s="193"/>
    </row>
  </sheetData>
  <mergeCells count="4">
    <mergeCell ref="Z2:AB2"/>
    <mergeCell ref="C2:X2"/>
    <mergeCell ref="AC2:AE2"/>
    <mergeCell ref="AG2:AH2"/>
  </mergeCells>
  <phoneticPr fontId="40" type="noConversion"/>
  <conditionalFormatting sqref="Y2:Z2 A1:G1 A18:G1048576 A5:B17 I1 K1 M1 O1 Q1 S1 S3:S1048576 Q3:Q1048576 O3:O1048576 M3:M1048576 K3:K1048576 I3:I1048576 A3:G4 A2:C2 W1:AB1 AG1:AH1 AL1:AAG1048576 AG3:AH1048576 D5:G17 W3:AB1048576">
    <cfRule type="expression" priority="203" stopIfTrue="1">
      <formula>ROW($A1)&lt;$A$1</formula>
    </cfRule>
    <cfRule type="expression" priority="204" stopIfTrue="1">
      <formula>A$1=""</formula>
    </cfRule>
    <cfRule type="expression" priority="205" stopIfTrue="1">
      <formula>$A1=""</formula>
    </cfRule>
    <cfRule type="cellIs" dxfId="260" priority="206" operator="equal">
      <formula>"√"</formula>
    </cfRule>
    <cfRule type="cellIs" dxfId="259" priority="207" operator="equal">
      <formula>"X"</formula>
    </cfRule>
    <cfRule type="expression" dxfId="258" priority="208">
      <formula>ROW($A1)/2=ROUND(ROW($A1)/2,0)</formula>
    </cfRule>
  </conditionalFormatting>
  <conditionalFormatting sqref="U1 U3:U1048576">
    <cfRule type="expression" priority="197" stopIfTrue="1">
      <formula>ROW($A1)&lt;$A$1</formula>
    </cfRule>
    <cfRule type="expression" priority="198" stopIfTrue="1">
      <formula>U$1=""</formula>
    </cfRule>
    <cfRule type="expression" priority="199" stopIfTrue="1">
      <formula>$A1=""</formula>
    </cfRule>
    <cfRule type="cellIs" dxfId="257" priority="200" operator="equal">
      <formula>"√"</formula>
    </cfRule>
    <cfRule type="cellIs" dxfId="256" priority="201" operator="equal">
      <formula>"X"</formula>
    </cfRule>
    <cfRule type="expression" dxfId="255" priority="202">
      <formula>ROW($A1)/2=ROUND(ROW($A1)/2,0)</formula>
    </cfRule>
  </conditionalFormatting>
  <conditionalFormatting sqref="C5:C17">
    <cfRule type="expression" priority="193" stopIfTrue="1">
      <formula>ROW($A5)&lt;$A$1</formula>
    </cfRule>
    <cfRule type="expression" priority="194" stopIfTrue="1">
      <formula>C$1=""</formula>
    </cfRule>
    <cfRule type="expression" priority="195" stopIfTrue="1">
      <formula>$A5=""</formula>
    </cfRule>
    <cfRule type="expression" dxfId="254" priority="196">
      <formula>ROW($A5)/2=ROUND(ROW($A5)/2,0)</formula>
    </cfRule>
  </conditionalFormatting>
  <conditionalFormatting sqref="H1 H25:H1048576">
    <cfRule type="expression" priority="169" stopIfTrue="1">
      <formula>ROW($A1)&lt;$A$1</formula>
    </cfRule>
    <cfRule type="expression" priority="170" stopIfTrue="1">
      <formula>H$1=""</formula>
    </cfRule>
    <cfRule type="expression" priority="171" stopIfTrue="1">
      <formula>$A1=""</formula>
    </cfRule>
    <cfRule type="cellIs" dxfId="253" priority="172" operator="equal">
      <formula>"√"</formula>
    </cfRule>
    <cfRule type="cellIs" dxfId="252" priority="173" operator="equal">
      <formula>"X"</formula>
    </cfRule>
    <cfRule type="expression" dxfId="251" priority="174">
      <formula>ROW($A1)/2=ROUND(ROW($A1)/2,0)</formula>
    </cfRule>
  </conditionalFormatting>
  <conditionalFormatting sqref="J1 J25:J1048576">
    <cfRule type="expression" priority="163" stopIfTrue="1">
      <formula>ROW($A1)&lt;$A$1</formula>
    </cfRule>
    <cfRule type="expression" priority="164" stopIfTrue="1">
      <formula>J$1=""</formula>
    </cfRule>
    <cfRule type="expression" priority="165" stopIfTrue="1">
      <formula>$A1=""</formula>
    </cfRule>
    <cfRule type="cellIs" dxfId="250" priority="166" operator="equal">
      <formula>"√"</formula>
    </cfRule>
    <cfRule type="cellIs" dxfId="249" priority="167" operator="equal">
      <formula>"X"</formula>
    </cfRule>
    <cfRule type="expression" dxfId="248" priority="168">
      <formula>ROW($A1)/2=ROUND(ROW($A1)/2,0)</formula>
    </cfRule>
  </conditionalFormatting>
  <conditionalFormatting sqref="L1 L25:L1048576">
    <cfRule type="expression" priority="157" stopIfTrue="1">
      <formula>ROW($A1)&lt;$A$1</formula>
    </cfRule>
    <cfRule type="expression" priority="158" stopIfTrue="1">
      <formula>L$1=""</formula>
    </cfRule>
    <cfRule type="expression" priority="159" stopIfTrue="1">
      <formula>$A1=""</formula>
    </cfRule>
    <cfRule type="cellIs" dxfId="247" priority="160" operator="equal">
      <formula>"√"</formula>
    </cfRule>
    <cfRule type="cellIs" dxfId="246" priority="161" operator="equal">
      <formula>"X"</formula>
    </cfRule>
    <cfRule type="expression" dxfId="245" priority="162">
      <formula>ROW($A1)/2=ROUND(ROW($A1)/2,0)</formula>
    </cfRule>
  </conditionalFormatting>
  <conditionalFormatting sqref="N1 N25:N1048576">
    <cfRule type="expression" priority="151" stopIfTrue="1">
      <formula>ROW($A1)&lt;$A$1</formula>
    </cfRule>
    <cfRule type="expression" priority="152" stopIfTrue="1">
      <formula>N$1=""</formula>
    </cfRule>
    <cfRule type="expression" priority="153" stopIfTrue="1">
      <formula>$A1=""</formula>
    </cfRule>
    <cfRule type="cellIs" dxfId="244" priority="154" operator="equal">
      <formula>"√"</formula>
    </cfRule>
    <cfRule type="cellIs" dxfId="243" priority="155" operator="equal">
      <formula>"X"</formula>
    </cfRule>
    <cfRule type="expression" dxfId="242" priority="156">
      <formula>ROW($A1)/2=ROUND(ROW($A1)/2,0)</formula>
    </cfRule>
  </conditionalFormatting>
  <conditionalFormatting sqref="P1 P25:P1048576">
    <cfRule type="expression" priority="145" stopIfTrue="1">
      <formula>ROW($A1)&lt;$A$1</formula>
    </cfRule>
    <cfRule type="expression" priority="146" stopIfTrue="1">
      <formula>P$1=""</formula>
    </cfRule>
    <cfRule type="expression" priority="147" stopIfTrue="1">
      <formula>$A1=""</formula>
    </cfRule>
    <cfRule type="cellIs" dxfId="241" priority="148" operator="equal">
      <formula>"√"</formula>
    </cfRule>
    <cfRule type="cellIs" dxfId="240" priority="149" operator="equal">
      <formula>"X"</formula>
    </cfRule>
    <cfRule type="expression" dxfId="239" priority="150">
      <formula>ROW($A1)/2=ROUND(ROW($A1)/2,0)</formula>
    </cfRule>
  </conditionalFormatting>
  <conditionalFormatting sqref="R1 R25:R1048576">
    <cfRule type="expression" priority="139" stopIfTrue="1">
      <formula>ROW($A1)&lt;$A$1</formula>
    </cfRule>
    <cfRule type="expression" priority="140" stopIfTrue="1">
      <formula>R$1=""</formula>
    </cfRule>
    <cfRule type="expression" priority="141" stopIfTrue="1">
      <formula>$A1=""</formula>
    </cfRule>
    <cfRule type="cellIs" dxfId="238" priority="142" operator="equal">
      <formula>"√"</formula>
    </cfRule>
    <cfRule type="cellIs" dxfId="237" priority="143" operator="equal">
      <formula>"X"</formula>
    </cfRule>
    <cfRule type="expression" dxfId="236" priority="144">
      <formula>ROW($A1)/2=ROUND(ROW($A1)/2,0)</formula>
    </cfRule>
  </conditionalFormatting>
  <conditionalFormatting sqref="T1 T25:T1048576">
    <cfRule type="expression" priority="133" stopIfTrue="1">
      <formula>ROW($A1)&lt;$A$1</formula>
    </cfRule>
    <cfRule type="expression" priority="134" stopIfTrue="1">
      <formula>T$1=""</formula>
    </cfRule>
    <cfRule type="expression" priority="135" stopIfTrue="1">
      <formula>$A1=""</formula>
    </cfRule>
    <cfRule type="cellIs" dxfId="235" priority="136" operator="equal">
      <formula>"√"</formula>
    </cfRule>
    <cfRule type="cellIs" dxfId="234" priority="137" operator="equal">
      <formula>"X"</formula>
    </cfRule>
    <cfRule type="expression" dxfId="233" priority="138">
      <formula>ROW($A1)/2=ROUND(ROW($A1)/2,0)</formula>
    </cfRule>
  </conditionalFormatting>
  <conditionalFormatting sqref="V1 V25:V1048576">
    <cfRule type="expression" priority="127" stopIfTrue="1">
      <formula>ROW($A1)&lt;$A$1</formula>
    </cfRule>
    <cfRule type="expression" priority="128" stopIfTrue="1">
      <formula>V$1=""</formula>
    </cfRule>
    <cfRule type="expression" priority="129" stopIfTrue="1">
      <formula>$A1=""</formula>
    </cfRule>
    <cfRule type="cellIs" dxfId="232" priority="130" operator="equal">
      <formula>"√"</formula>
    </cfRule>
    <cfRule type="cellIs" dxfId="231" priority="131" operator="equal">
      <formula>"X"</formula>
    </cfRule>
    <cfRule type="expression" dxfId="230" priority="132">
      <formula>ROW($A1)/2=ROUND(ROW($A1)/2,0)</formula>
    </cfRule>
  </conditionalFormatting>
  <conditionalFormatting sqref="AC2 AC1:AE1 AC3:AE1048576">
    <cfRule type="expression" priority="121" stopIfTrue="1">
      <formula>ROW($A1)&lt;$A$1</formula>
    </cfRule>
    <cfRule type="expression" priority="122" stopIfTrue="1">
      <formula>AC$1=""</formula>
    </cfRule>
    <cfRule type="expression" priority="123" stopIfTrue="1">
      <formula>$A1=""</formula>
    </cfRule>
    <cfRule type="cellIs" dxfId="229" priority="124" operator="equal">
      <formula>"√"</formula>
    </cfRule>
    <cfRule type="cellIs" dxfId="228" priority="125" operator="equal">
      <formula>"X"</formula>
    </cfRule>
    <cfRule type="expression" dxfId="227" priority="126">
      <formula>ROW($A1)/2=ROUND(ROW($A1)/2,0)</formula>
    </cfRule>
  </conditionalFormatting>
  <conditionalFormatting sqref="W17:X17 Z17:AB17">
    <cfRule type="expression" priority="103" stopIfTrue="1">
      <formula>ROW($A17)&lt;$A$1</formula>
    </cfRule>
    <cfRule type="expression" priority="104" stopIfTrue="1">
      <formula>W$1=""</formula>
    </cfRule>
    <cfRule type="expression" priority="105" stopIfTrue="1">
      <formula>$A17=""</formula>
    </cfRule>
    <cfRule type="cellIs" dxfId="226" priority="106" operator="equal">
      <formula>"√"</formula>
    </cfRule>
    <cfRule type="cellIs" dxfId="225" priority="107" operator="equal">
      <formula>"X"</formula>
    </cfRule>
    <cfRule type="expression" dxfId="224" priority="108">
      <formula>ROW($A17)/2=ROUND(ROW($A17)/2,0)</formula>
    </cfRule>
  </conditionalFormatting>
  <conditionalFormatting sqref="AC17:AE17">
    <cfRule type="expression" priority="97" stopIfTrue="1">
      <formula>ROW($A17)&lt;$A$1</formula>
    </cfRule>
    <cfRule type="expression" priority="98" stopIfTrue="1">
      <formula>AC$1=""</formula>
    </cfRule>
    <cfRule type="expression" priority="99" stopIfTrue="1">
      <formula>$A17=""</formula>
    </cfRule>
    <cfRule type="cellIs" dxfId="223" priority="100" operator="equal">
      <formula>"√"</formula>
    </cfRule>
    <cfRule type="cellIs" dxfId="222" priority="101" operator="equal">
      <formula>"X"</formula>
    </cfRule>
    <cfRule type="expression" dxfId="221" priority="102">
      <formula>ROW($A17)/2=ROUND(ROW($A17)/2,0)</formula>
    </cfRule>
  </conditionalFormatting>
  <conditionalFormatting sqref="AC9:AE16">
    <cfRule type="expression" priority="85" stopIfTrue="1">
      <formula>ROW($A9)&lt;$A$1</formula>
    </cfRule>
    <cfRule type="expression" priority="86" stopIfTrue="1">
      <formula>AC$1=""</formula>
    </cfRule>
    <cfRule type="expression" priority="87" stopIfTrue="1">
      <formula>$A9=""</formula>
    </cfRule>
    <cfRule type="cellIs" dxfId="220" priority="88" operator="equal">
      <formula>"√"</formula>
    </cfRule>
    <cfRule type="cellIs" dxfId="219" priority="89" operator="equal">
      <formula>"X"</formula>
    </cfRule>
    <cfRule type="expression" dxfId="218" priority="90">
      <formula>ROW($A9)/2=ROUND(ROW($A9)/2,0)</formula>
    </cfRule>
  </conditionalFormatting>
  <conditionalFormatting sqref="W19:AB19">
    <cfRule type="expression" priority="79" stopIfTrue="1">
      <formula>ROW($A19)&lt;$A$1</formula>
    </cfRule>
    <cfRule type="expression" priority="80" stopIfTrue="1">
      <formula>W$1=""</formula>
    </cfRule>
    <cfRule type="expression" priority="81" stopIfTrue="1">
      <formula>$A19=""</formula>
    </cfRule>
    <cfRule type="cellIs" dxfId="217" priority="82" operator="equal">
      <formula>"√"</formula>
    </cfRule>
    <cfRule type="cellIs" dxfId="216" priority="83" operator="equal">
      <formula>"X"</formula>
    </cfRule>
    <cfRule type="expression" dxfId="215" priority="84">
      <formula>ROW($A19)/2=ROUND(ROW($A19)/2,0)</formula>
    </cfRule>
  </conditionalFormatting>
  <conditionalFormatting sqref="AC19:AE19">
    <cfRule type="expression" priority="73" stopIfTrue="1">
      <formula>ROW($A19)&lt;$A$1</formula>
    </cfRule>
    <cfRule type="expression" priority="74" stopIfTrue="1">
      <formula>AC$1=""</formula>
    </cfRule>
    <cfRule type="expression" priority="75" stopIfTrue="1">
      <formula>$A19=""</formula>
    </cfRule>
    <cfRule type="cellIs" dxfId="214" priority="76" operator="equal">
      <formula>"√"</formula>
    </cfRule>
    <cfRule type="cellIs" dxfId="213" priority="77" operator="equal">
      <formula>"X"</formula>
    </cfRule>
    <cfRule type="expression" dxfId="212" priority="78">
      <formula>ROW($A19)/2=ROUND(ROW($A19)/2,0)</formula>
    </cfRule>
  </conditionalFormatting>
  <conditionalFormatting sqref="W9:AB16">
    <cfRule type="expression" priority="61" stopIfTrue="1">
      <formula>ROW($A9)&lt;$A$1</formula>
    </cfRule>
    <cfRule type="expression" priority="62" stopIfTrue="1">
      <formula>W$1=""</formula>
    </cfRule>
    <cfRule type="expression" priority="63" stopIfTrue="1">
      <formula>$A9=""</formula>
    </cfRule>
    <cfRule type="cellIs" dxfId="211" priority="64" operator="equal">
      <formula>"√"</formula>
    </cfRule>
    <cfRule type="cellIs" dxfId="210" priority="65" operator="equal">
      <formula>"X"</formula>
    </cfRule>
    <cfRule type="expression" dxfId="209" priority="66">
      <formula>ROW($A9)/2=ROUND(ROW($A9)/2,0)</formula>
    </cfRule>
  </conditionalFormatting>
  <conditionalFormatting sqref="W18:AB18">
    <cfRule type="expression" priority="55" stopIfTrue="1">
      <formula>ROW($A18)&lt;$A$1</formula>
    </cfRule>
    <cfRule type="expression" priority="56" stopIfTrue="1">
      <formula>W$1=""</formula>
    </cfRule>
    <cfRule type="expression" priority="57" stopIfTrue="1">
      <formula>$A18=""</formula>
    </cfRule>
    <cfRule type="cellIs" dxfId="208" priority="58" operator="equal">
      <formula>"√"</formula>
    </cfRule>
    <cfRule type="cellIs" dxfId="207" priority="59" operator="equal">
      <formula>"X"</formula>
    </cfRule>
    <cfRule type="expression" dxfId="206" priority="60">
      <formula>ROW($A18)/2=ROUND(ROW($A18)/2,0)</formula>
    </cfRule>
  </conditionalFormatting>
  <conditionalFormatting sqref="AC18:AE18">
    <cfRule type="expression" priority="49" stopIfTrue="1">
      <formula>ROW($A18)&lt;$A$1</formula>
    </cfRule>
    <cfRule type="expression" priority="50" stopIfTrue="1">
      <formula>AC$1=""</formula>
    </cfRule>
    <cfRule type="expression" priority="51" stopIfTrue="1">
      <formula>$A18=""</formula>
    </cfRule>
    <cfRule type="cellIs" dxfId="205" priority="52" operator="equal">
      <formula>"√"</formula>
    </cfRule>
    <cfRule type="cellIs" dxfId="204" priority="53" operator="equal">
      <formula>"X"</formula>
    </cfRule>
    <cfRule type="expression" dxfId="203" priority="54">
      <formula>ROW($A18)/2=ROUND(ROW($A18)/2,0)</formula>
    </cfRule>
  </conditionalFormatting>
  <conditionalFormatting sqref="AG2">
    <cfRule type="expression" priority="227" stopIfTrue="1">
      <formula>ROW($A2)&lt;$A$1</formula>
    </cfRule>
    <cfRule type="expression" priority="228" stopIfTrue="1">
      <formula>AH$1=""</formula>
    </cfRule>
    <cfRule type="expression" priority="229" stopIfTrue="1">
      <formula>$A2=""</formula>
    </cfRule>
    <cfRule type="cellIs" dxfId="202" priority="230" operator="equal">
      <formula>"√"</formula>
    </cfRule>
    <cfRule type="cellIs" dxfId="201" priority="231" operator="equal">
      <formula>"X"</formula>
    </cfRule>
    <cfRule type="expression" dxfId="200" priority="232">
      <formula>ROW($A2)/2=ROUND(ROW($A2)/2,0)</formula>
    </cfRule>
  </conditionalFormatting>
  <conditionalFormatting sqref="H3:H24">
    <cfRule type="expression" priority="43" stopIfTrue="1">
      <formula>ROW($A3)&lt;$A$1</formula>
    </cfRule>
    <cfRule type="expression" priority="44" stopIfTrue="1">
      <formula>H$1=""</formula>
    </cfRule>
    <cfRule type="expression" priority="45" stopIfTrue="1">
      <formula>$A3=""</formula>
    </cfRule>
    <cfRule type="cellIs" dxfId="199" priority="46" operator="equal">
      <formula>"√"</formula>
    </cfRule>
    <cfRule type="cellIs" dxfId="198" priority="47" operator="equal">
      <formula>"X"</formula>
    </cfRule>
    <cfRule type="expression" dxfId="197" priority="48">
      <formula>ROW($A3)/2=ROUND(ROW($A3)/2,0)</formula>
    </cfRule>
  </conditionalFormatting>
  <conditionalFormatting sqref="J3:J24">
    <cfRule type="expression" priority="37" stopIfTrue="1">
      <formula>ROW($A3)&lt;$A$1</formula>
    </cfRule>
    <cfRule type="expression" priority="38" stopIfTrue="1">
      <formula>J$1=""</formula>
    </cfRule>
    <cfRule type="expression" priority="39" stopIfTrue="1">
      <formula>$A3=""</formula>
    </cfRule>
    <cfRule type="cellIs" dxfId="196" priority="40" operator="equal">
      <formula>"√"</formula>
    </cfRule>
    <cfRule type="cellIs" dxfId="195" priority="41" operator="equal">
      <formula>"X"</formula>
    </cfRule>
    <cfRule type="expression" dxfId="194" priority="42">
      <formula>ROW($A3)/2=ROUND(ROW($A3)/2,0)</formula>
    </cfRule>
  </conditionalFormatting>
  <conditionalFormatting sqref="L3:L24">
    <cfRule type="expression" priority="31" stopIfTrue="1">
      <formula>ROW($A3)&lt;$A$1</formula>
    </cfRule>
    <cfRule type="expression" priority="32" stopIfTrue="1">
      <formula>L$1=""</formula>
    </cfRule>
    <cfRule type="expression" priority="33" stopIfTrue="1">
      <formula>$A3=""</formula>
    </cfRule>
    <cfRule type="cellIs" dxfId="193" priority="34" operator="equal">
      <formula>"√"</formula>
    </cfRule>
    <cfRule type="cellIs" dxfId="192" priority="35" operator="equal">
      <formula>"X"</formula>
    </cfRule>
    <cfRule type="expression" dxfId="191" priority="36">
      <formula>ROW($A3)/2=ROUND(ROW($A3)/2,0)</formula>
    </cfRule>
  </conditionalFormatting>
  <conditionalFormatting sqref="N3:N24">
    <cfRule type="expression" priority="25" stopIfTrue="1">
      <formula>ROW($A3)&lt;$A$1</formula>
    </cfRule>
    <cfRule type="expression" priority="26" stopIfTrue="1">
      <formula>N$1=""</formula>
    </cfRule>
    <cfRule type="expression" priority="27" stopIfTrue="1">
      <formula>$A3=""</formula>
    </cfRule>
    <cfRule type="cellIs" dxfId="190" priority="28" operator="equal">
      <formula>"√"</formula>
    </cfRule>
    <cfRule type="cellIs" dxfId="189" priority="29" operator="equal">
      <formula>"X"</formula>
    </cfRule>
    <cfRule type="expression" dxfId="188" priority="30">
      <formula>ROW($A3)/2=ROUND(ROW($A3)/2,0)</formula>
    </cfRule>
  </conditionalFormatting>
  <conditionalFormatting sqref="P3:P24">
    <cfRule type="expression" priority="19" stopIfTrue="1">
      <formula>ROW($A3)&lt;$A$1</formula>
    </cfRule>
    <cfRule type="expression" priority="20" stopIfTrue="1">
      <formula>P$1=""</formula>
    </cfRule>
    <cfRule type="expression" priority="21" stopIfTrue="1">
      <formula>$A3=""</formula>
    </cfRule>
    <cfRule type="cellIs" dxfId="187" priority="22" operator="equal">
      <formula>"√"</formula>
    </cfRule>
    <cfRule type="cellIs" dxfId="186" priority="23" operator="equal">
      <formula>"X"</formula>
    </cfRule>
    <cfRule type="expression" dxfId="185" priority="24">
      <formula>ROW($A3)/2=ROUND(ROW($A3)/2,0)</formula>
    </cfRule>
  </conditionalFormatting>
  <conditionalFormatting sqref="R3:R24">
    <cfRule type="expression" priority="13" stopIfTrue="1">
      <formula>ROW($A3)&lt;$A$1</formula>
    </cfRule>
    <cfRule type="expression" priority="14" stopIfTrue="1">
      <formula>R$1=""</formula>
    </cfRule>
    <cfRule type="expression" priority="15" stopIfTrue="1">
      <formula>$A3=""</formula>
    </cfRule>
    <cfRule type="cellIs" dxfId="184" priority="16" operator="equal">
      <formula>"√"</formula>
    </cfRule>
    <cfRule type="cellIs" dxfId="183" priority="17" operator="equal">
      <formula>"X"</formula>
    </cfRule>
    <cfRule type="expression" dxfId="182" priority="18">
      <formula>ROW($A3)/2=ROUND(ROW($A3)/2,0)</formula>
    </cfRule>
  </conditionalFormatting>
  <conditionalFormatting sqref="T3:T24">
    <cfRule type="expression" priority="7" stopIfTrue="1">
      <formula>ROW($A3)&lt;$A$1</formula>
    </cfRule>
    <cfRule type="expression" priority="8" stopIfTrue="1">
      <formula>T$1=""</formula>
    </cfRule>
    <cfRule type="expression" priority="9" stopIfTrue="1">
      <formula>$A3=""</formula>
    </cfRule>
    <cfRule type="cellIs" dxfId="181" priority="10" operator="equal">
      <formula>"√"</formula>
    </cfRule>
    <cfRule type="cellIs" dxfId="180" priority="11" operator="equal">
      <formula>"X"</formula>
    </cfRule>
    <cfRule type="expression" dxfId="179" priority="12">
      <formula>ROW($A3)/2=ROUND(ROW($A3)/2,0)</formula>
    </cfRule>
  </conditionalFormatting>
  <conditionalFormatting sqref="V3:V24">
    <cfRule type="expression" priority="1" stopIfTrue="1">
      <formula>ROW($A3)&lt;$A$1</formula>
    </cfRule>
    <cfRule type="expression" priority="2" stopIfTrue="1">
      <formula>V$1=""</formula>
    </cfRule>
    <cfRule type="expression" priority="3" stopIfTrue="1">
      <formula>$A3=""</formula>
    </cfRule>
    <cfRule type="cellIs" dxfId="178" priority="4" operator="equal">
      <formula>"√"</formula>
    </cfRule>
    <cfRule type="cellIs" dxfId="177" priority="5" operator="equal">
      <formula>"X"</formula>
    </cfRule>
    <cfRule type="expression" dxfId="176" priority="6">
      <formula>ROW($A3)/2=ROUND(ROW($A3)/2,0)</formula>
    </cfRule>
  </conditionalFormatting>
  <dataValidations count="3">
    <dataValidation type="list" allowBlank="1" showInputMessage="1" showErrorMessage="1" sqref="AS6 AQ7 Z3:AE1048576 AU8" xr:uid="{04ED048A-2272-4F78-80BA-FAAF5ACFAE83}">
      <formula1>$AQ$4:$AQ$6</formula1>
    </dataValidation>
    <dataValidation type="list" allowBlank="1" showInputMessage="1" showErrorMessage="1" sqref="Y1:Y1048576" xr:uid="{AEFA210E-8399-491A-B009-901D0CA411FF}">
      <formula1>$AQ$6:$AQ$7</formula1>
    </dataValidation>
    <dataValidation type="list" allowBlank="1" showInputMessage="1" showErrorMessage="1" sqref="AH1:AH1048576" xr:uid="{6B7CA06A-3EE5-43C5-A0B5-77F033996719}">
      <formula1>$AU$4:$AU$7</formula1>
    </dataValidation>
  </dataValidations>
  <hyperlinks>
    <hyperlink ref="C5" location="'Core Staff'!B2" display="Project Management (from Core Staff tab)" xr:uid="{CD4C42E3-3D80-4007-B3E9-972541788CED}"/>
    <hyperlink ref="C10" location="Interfaces!B4" display="Interfaces &amp; Integrations" xr:uid="{B1490544-B7AF-4052-A7FC-4A91245834A8}"/>
    <hyperlink ref="C11" location="Enhancements!A1" display="Modifications &amp; Extensions" xr:uid="{6E6F5B30-C9ED-409F-957E-BC8BFFB06B79}"/>
    <hyperlink ref="C12" location="Reports!B4" display="Reports Development" xr:uid="{F52D0CB8-77D0-4096-A621-E31CD1F18A66}"/>
    <hyperlink ref="C14" location="Training!B5" display="Training Development &amp; Delivery" xr:uid="{E2909A37-9D95-4F5C-8C0B-589603A40F88}"/>
    <hyperlink ref="C13" location="Testing!B4" display="Testing/Testing Support" xr:uid="{59A54E0F-4E98-4686-903F-B9FF1A33C926}"/>
    <hyperlink ref="C17" location="'Service Categories'!B4" display="Other Services" xr:uid="{23A7FB87-1297-4C60-82C7-CF9513E96016}"/>
    <hyperlink ref="C6" location="'Tech Support'!A1" display="Technical Support (Installation, Sysadmin, DBA, etc.)" xr:uid="{2FE134BA-724C-45D4-8AC4-72A596F05B9F}"/>
    <hyperlink ref="C7" location="Discovery!A1" display="Business Process/Gap Analysis" xr:uid="{9ACC2C43-B48F-4D25-B0AE-2C8CCFE1DC47}"/>
    <hyperlink ref="C8" location="Configuration!A1" display="Table Setup/System Configuration" xr:uid="{B4D59527-CC19-4255-928A-AAC90D17408F}"/>
    <hyperlink ref="C9" location="Conversion!A1" display="Data Conversion" xr:uid="{20946EA0-0713-4858-8416-2868C273E183}"/>
    <hyperlink ref="C15" location="OCM!A1" display="Organizational Change Management (non-training)" xr:uid="{84E8A0C7-2756-47E4-8D29-BEA6BF17D508}"/>
    <hyperlink ref="C16" location="'Post Support'!A1" display="Post-Implementation Support" xr:uid="{B4E34561-A747-4A87-B892-3AD787AFC139}"/>
  </hyperlinks>
  <pageMargins left="0.7" right="0.7" top="0.75" bottom="0.75" header="0.3" footer="0.3"/>
  <pageSetup scale="51" orientation="landscape"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911B-5CB6-4836-BB90-D353C7D79C2F}">
  <sheetPr codeName="Sheet10">
    <pageSetUpPr fitToPage="1"/>
  </sheetPr>
  <dimension ref="A1:Q31"/>
  <sheetViews>
    <sheetView workbookViewId="0">
      <pane ySplit="2" topLeftCell="A15" activePane="bottomLeft" state="frozen"/>
      <selection pane="bottomLeft" activeCell="B15" sqref="B15"/>
    </sheetView>
  </sheetViews>
  <sheetFormatPr defaultColWidth="8.7265625" defaultRowHeight="14.75" x14ac:dyDescent="0.75"/>
  <cols>
    <col min="1" max="1" width="4.7265625" style="86" customWidth="1"/>
    <col min="2" max="3" width="27.1328125" style="70" customWidth="1"/>
    <col min="4" max="4" width="16.7265625" style="70" customWidth="1"/>
    <col min="5" max="5" width="20.7265625" style="86" customWidth="1"/>
    <col min="6" max="6" width="3" style="96" bestFit="1" customWidth="1"/>
    <col min="7" max="8" width="11.1328125" style="129" customWidth="1"/>
    <col min="9" max="9" width="11.1328125" style="130" customWidth="1"/>
    <col min="10" max="11" width="11.1328125" style="86" customWidth="1"/>
    <col min="12" max="12" width="8.7265625" style="86" customWidth="1"/>
    <col min="13" max="13" width="8.7265625" style="87" customWidth="1"/>
    <col min="14" max="14" width="8.7265625" style="70" customWidth="1"/>
    <col min="15" max="15" width="34.40625" style="70" customWidth="1"/>
    <col min="16" max="16384" width="8.7265625" style="70"/>
  </cols>
  <sheetData>
    <row r="1" spans="1:17" ht="3.2" customHeight="1" x14ac:dyDescent="0.75">
      <c r="A1" s="69">
        <v>5</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f>COLUMN()</f>
        <v>14</v>
      </c>
      <c r="O1" s="69">
        <f>COLUMN()</f>
        <v>15</v>
      </c>
      <c r="P1" s="69"/>
      <c r="Q1" s="69"/>
    </row>
    <row r="2" spans="1:17" ht="31.25" x14ac:dyDescent="1.45">
      <c r="A2" s="455" t="s">
        <v>455</v>
      </c>
      <c r="B2" s="455"/>
      <c r="C2" s="455"/>
      <c r="D2" s="455"/>
      <c r="E2" s="455"/>
      <c r="F2" s="455"/>
      <c r="G2" s="455"/>
      <c r="H2" s="455"/>
      <c r="I2" s="455"/>
      <c r="J2" s="455"/>
      <c r="K2" s="455"/>
      <c r="L2" s="455"/>
      <c r="M2" s="455"/>
      <c r="N2" s="455"/>
      <c r="O2" s="455"/>
    </row>
    <row r="3" spans="1:17" ht="18.5" x14ac:dyDescent="0.75">
      <c r="A3" s="460" t="s">
        <v>172</v>
      </c>
      <c r="B3" s="463" t="s">
        <v>456</v>
      </c>
      <c r="C3" s="463"/>
      <c r="D3" s="463"/>
      <c r="E3" s="463"/>
      <c r="F3" s="461" t="s">
        <v>114</v>
      </c>
      <c r="G3" s="456" t="str">
        <f>"Core Hours"&amp;" @ $"&amp;'Core Staff'!$L$5</f>
        <v>Core Hours @ $0</v>
      </c>
      <c r="H3" s="448" t="s">
        <v>457</v>
      </c>
      <c r="I3" s="448"/>
      <c r="J3" s="448"/>
      <c r="K3" s="460" t="s">
        <v>318</v>
      </c>
      <c r="L3" s="462" t="s">
        <v>301</v>
      </c>
      <c r="M3" s="462"/>
      <c r="N3" s="462"/>
      <c r="O3" s="462"/>
    </row>
    <row r="4" spans="1:17" ht="24.95" customHeight="1" x14ac:dyDescent="0.75">
      <c r="A4" s="460"/>
      <c r="B4" s="200" t="s">
        <v>458</v>
      </c>
      <c r="C4" s="464" t="s">
        <v>459</v>
      </c>
      <c r="D4" s="465"/>
      <c r="E4" s="199" t="s">
        <v>93</v>
      </c>
      <c r="F4" s="461"/>
      <c r="G4" s="456"/>
      <c r="H4" s="198" t="s">
        <v>263</v>
      </c>
      <c r="I4" s="111" t="s">
        <v>460</v>
      </c>
      <c r="J4" s="199" t="s">
        <v>461</v>
      </c>
      <c r="K4" s="460"/>
      <c r="L4" s="462"/>
      <c r="M4" s="462"/>
      <c r="N4" s="462"/>
      <c r="O4" s="462"/>
    </row>
    <row r="5" spans="1:17" x14ac:dyDescent="0.75">
      <c r="A5" s="73">
        <v>1</v>
      </c>
      <c r="B5" s="90"/>
      <c r="C5" s="466"/>
      <c r="D5" s="467"/>
      <c r="E5" s="78"/>
      <c r="F5" s="91" t="str">
        <f>IF(E5="","",VLOOKUP(E5,Controls!$W:$Y,2,FALSE))</f>
        <v/>
      </c>
      <c r="G5" s="112"/>
      <c r="H5" s="112"/>
      <c r="I5" s="131" t="str">
        <f ca="1">IF(H5="","",VLOOKUP(MID(CELL("filename",$A$1),FIND("]",CELL("filename",$A$1))+1,255),Controls!$D:$E,2,FALSE))</f>
        <v/>
      </c>
      <c r="J5" s="104" t="str">
        <f t="shared" ref="J5" si="0">IF(H5="","",H5*I5)</f>
        <v/>
      </c>
      <c r="K5" s="104" t="str">
        <f>IF(G5+H5=0,"",IF(G5="",0,G5*'Core Staff'!$L$5)+IF(J5="",0,J5))</f>
        <v/>
      </c>
      <c r="L5" s="457"/>
      <c r="M5" s="458"/>
      <c r="N5" s="458"/>
      <c r="O5" s="459"/>
    </row>
    <row r="6" spans="1:17" x14ac:dyDescent="0.75">
      <c r="A6" s="78">
        <f>A5+1</f>
        <v>2</v>
      </c>
      <c r="B6" s="90"/>
      <c r="C6" s="466"/>
      <c r="D6" s="467"/>
      <c r="E6" s="78"/>
      <c r="F6" s="91" t="str">
        <f>IF(E6="","",VLOOKUP(E6,Controls!$W:$Y,2,FALSE))</f>
        <v/>
      </c>
      <c r="G6" s="112"/>
      <c r="H6" s="112"/>
      <c r="I6" s="131" t="str">
        <f ca="1">IF(H6="","",VLOOKUP(MID(CELL("filename",$A$1),FIND("]",CELL("filename",$A$1))+1,255),Controls!$D:$E,2,FALSE))</f>
        <v/>
      </c>
      <c r="J6" s="104" t="str">
        <f t="shared" ref="J6:J9" si="1">IF(H6="","",H6*I6)</f>
        <v/>
      </c>
      <c r="K6" s="104" t="str">
        <f>IF(G6+H6=0,"",IF(G6="",0,G6*'Core Staff'!$L$5)+IF(J6="",0,J6))</f>
        <v/>
      </c>
      <c r="L6" s="457"/>
      <c r="M6" s="458"/>
      <c r="N6" s="458"/>
      <c r="O6" s="459"/>
    </row>
    <row r="7" spans="1:17" x14ac:dyDescent="0.75">
      <c r="A7" s="78">
        <f>A6+1</f>
        <v>3</v>
      </c>
      <c r="B7" s="90"/>
      <c r="C7" s="466"/>
      <c r="D7" s="467"/>
      <c r="E7" s="78"/>
      <c r="F7" s="91" t="str">
        <f>IF(E7="","",VLOOKUP(E7,Controls!$W:$Y,2,FALSE))</f>
        <v/>
      </c>
      <c r="G7" s="112"/>
      <c r="H7" s="112"/>
      <c r="I7" s="131" t="str">
        <f ca="1">IF(H7="","",VLOOKUP(MID(CELL("filename",$A$1),FIND("]",CELL("filename",$A$1))+1,255),Controls!$D:$E,2,FALSE))</f>
        <v/>
      </c>
      <c r="J7" s="104" t="str">
        <f t="shared" si="1"/>
        <v/>
      </c>
      <c r="K7" s="104" t="str">
        <f>IF(G7+H7=0,"",IF(G7="",0,G7*'Core Staff'!$L$5)+IF(J7="",0,J7))</f>
        <v/>
      </c>
      <c r="L7" s="457"/>
      <c r="M7" s="458"/>
      <c r="N7" s="458"/>
      <c r="O7" s="459"/>
    </row>
    <row r="8" spans="1:17" x14ac:dyDescent="0.75">
      <c r="A8" s="78">
        <f>A7+1</f>
        <v>4</v>
      </c>
      <c r="B8" s="90"/>
      <c r="C8" s="466"/>
      <c r="D8" s="467"/>
      <c r="E8" s="78"/>
      <c r="F8" s="91" t="str">
        <f>IF(E8="","",VLOOKUP(E8,Controls!$W:$Y,2,FALSE))</f>
        <v/>
      </c>
      <c r="G8" s="112"/>
      <c r="H8" s="112"/>
      <c r="I8" s="131" t="str">
        <f ca="1">IF(H8="","",VLOOKUP(MID(CELL("filename",$A$1),FIND("]",CELL("filename",$A$1))+1,255),Controls!$D:$E,2,FALSE))</f>
        <v/>
      </c>
      <c r="J8" s="104" t="str">
        <f t="shared" si="1"/>
        <v/>
      </c>
      <c r="K8" s="104" t="str">
        <f>IF(G8+H8=0,"",IF(G8="",0,G8*'Core Staff'!$L$5)+IF(J8="",0,J8))</f>
        <v/>
      </c>
      <c r="L8" s="457"/>
      <c r="M8" s="458"/>
      <c r="N8" s="458"/>
      <c r="O8" s="459"/>
    </row>
    <row r="9" spans="1:17" x14ac:dyDescent="0.75">
      <c r="A9" s="78">
        <f>A8+1</f>
        <v>5</v>
      </c>
      <c r="B9" s="113"/>
      <c r="C9" s="466"/>
      <c r="D9" s="467"/>
      <c r="E9" s="73"/>
      <c r="F9" s="91" t="str">
        <f>IF(E9="","",VLOOKUP(E9,Controls!$W:$Y,2,FALSE))</f>
        <v/>
      </c>
      <c r="G9" s="114"/>
      <c r="H9" s="114"/>
      <c r="I9" s="131" t="str">
        <f ca="1">IF(H9="","",VLOOKUP(MID(CELL("filename",$A$1),FIND("]",CELL("filename",$A$1))+1,255),Controls!$D:$E,2,FALSE))</f>
        <v/>
      </c>
      <c r="J9" s="104" t="str">
        <f t="shared" si="1"/>
        <v/>
      </c>
      <c r="K9" s="104" t="str">
        <f>IF(G9+H9=0,"",IF(G9="",0,G9*'Core Staff'!$L$5)+IF(J9="",0,J9))</f>
        <v/>
      </c>
      <c r="L9" s="457"/>
      <c r="M9" s="458"/>
      <c r="N9" s="458"/>
      <c r="O9" s="459"/>
    </row>
    <row r="10" spans="1:17" x14ac:dyDescent="0.75">
      <c r="A10" s="73">
        <v>999</v>
      </c>
      <c r="B10" s="113" t="s">
        <v>310</v>
      </c>
      <c r="C10" s="466"/>
      <c r="D10" s="467"/>
      <c r="E10" s="73"/>
      <c r="F10" s="91" t="str">
        <f>IF(E10="","",VLOOKUP(E10,Controls!$W:$Y,2,FALSE))</f>
        <v/>
      </c>
      <c r="G10" s="114"/>
      <c r="H10" s="114"/>
      <c r="I10" s="131" t="str">
        <f ca="1">IF(H10="","",VLOOKUP(MID(CELL("filename",$A$1),FIND("]",CELL("filename",$A$1))+1,255),Controls!$D:$E,2,FALSE))</f>
        <v/>
      </c>
      <c r="J10" s="104" t="str">
        <f t="shared" ref="J10" si="2">IF(H10="","",H10*I10)</f>
        <v/>
      </c>
      <c r="K10" s="104" t="str">
        <f>IF(G10+H10=0,"",IF(G10="",0,G10*'Core Staff'!$L$5)+IF(J10="",0,J10))</f>
        <v/>
      </c>
      <c r="L10" s="457"/>
      <c r="M10" s="458"/>
      <c r="N10" s="458"/>
      <c r="O10" s="459"/>
    </row>
    <row r="11" spans="1:17" ht="14.9" customHeight="1" x14ac:dyDescent="0.75">
      <c r="A11" s="82"/>
      <c r="B11" s="388" t="s">
        <v>462</v>
      </c>
      <c r="C11" s="390"/>
      <c r="D11" s="390"/>
      <c r="E11" s="390"/>
      <c r="F11" s="423"/>
      <c r="G11" s="108">
        <f>SUMIF($F5:$F10,Controls!$AQ$5,G5:G10)</f>
        <v>0</v>
      </c>
      <c r="H11" s="108">
        <f>SUMIF($F5:$F10,Controls!$AQ$5,H5:H10)</f>
        <v>0</v>
      </c>
      <c r="I11" s="83">
        <f>IF(H11=0,0,J11/H11)</f>
        <v>0</v>
      </c>
      <c r="J11" s="95">
        <f>SUMIF($F5:$F10,Controls!$AQ$5,J5:J10)</f>
        <v>0</v>
      </c>
      <c r="K11" s="95">
        <f>SUMIF($F5:$F10,Controls!$AQ$5,K5:K10)</f>
        <v>0</v>
      </c>
      <c r="L11" s="468"/>
      <c r="M11" s="469"/>
      <c r="N11" s="469"/>
      <c r="O11" s="470"/>
    </row>
    <row r="12" spans="1:17" s="116" customFormat="1" ht="6.95" customHeight="1" x14ac:dyDescent="0.75">
      <c r="A12" s="115"/>
      <c r="E12" s="115"/>
      <c r="F12" s="117"/>
      <c r="G12" s="118"/>
      <c r="H12" s="118"/>
      <c r="I12" s="119"/>
      <c r="J12" s="115"/>
      <c r="K12" s="115"/>
      <c r="L12" s="115"/>
      <c r="M12" s="120"/>
    </row>
    <row r="13" spans="1:17" ht="18.5" x14ac:dyDescent="0.75">
      <c r="A13" s="481" t="s">
        <v>172</v>
      </c>
      <c r="B13" s="484" t="s">
        <v>463</v>
      </c>
      <c r="C13" s="485"/>
      <c r="D13" s="485"/>
      <c r="E13" s="486"/>
      <c r="F13" s="482" t="s">
        <v>114</v>
      </c>
      <c r="G13" s="479" t="str">
        <f>"Core Hours"&amp;" @ $"&amp;'Core Staff'!$L$5</f>
        <v>Core Hours @ $0</v>
      </c>
      <c r="H13" s="464" t="s">
        <v>457</v>
      </c>
      <c r="I13" s="478"/>
      <c r="J13" s="465"/>
      <c r="K13" s="476" t="s">
        <v>318</v>
      </c>
      <c r="L13" s="473" t="s">
        <v>464</v>
      </c>
      <c r="M13" s="474"/>
      <c r="N13" s="475"/>
      <c r="O13" s="471" t="s">
        <v>301</v>
      </c>
    </row>
    <row r="14" spans="1:17" ht="30.2" customHeight="1" x14ac:dyDescent="0.75">
      <c r="A14" s="477"/>
      <c r="B14" s="200" t="s">
        <v>465</v>
      </c>
      <c r="C14" s="199" t="s">
        <v>466</v>
      </c>
      <c r="D14" s="199" t="s">
        <v>467</v>
      </c>
      <c r="E14" s="199" t="s">
        <v>93</v>
      </c>
      <c r="F14" s="483"/>
      <c r="G14" s="480"/>
      <c r="H14" s="198" t="s">
        <v>263</v>
      </c>
      <c r="I14" s="111" t="s">
        <v>460</v>
      </c>
      <c r="J14" s="199" t="s">
        <v>461</v>
      </c>
      <c r="K14" s="477"/>
      <c r="L14" s="121" t="s">
        <v>468</v>
      </c>
      <c r="M14" s="122" t="s">
        <v>469</v>
      </c>
      <c r="N14" s="122" t="s">
        <v>470</v>
      </c>
      <c r="O14" s="472"/>
    </row>
    <row r="15" spans="1:17" x14ac:dyDescent="0.75">
      <c r="A15" s="73">
        <v>1</v>
      </c>
      <c r="B15" s="90"/>
      <c r="C15" s="90"/>
      <c r="D15" s="90" t="s">
        <v>113</v>
      </c>
      <c r="E15" s="78" t="s">
        <v>39</v>
      </c>
      <c r="F15" s="91" t="str">
        <f>IF(E15="","",VLOOKUP(E15,Controls!$W:$Y,2,FALSE))</f>
        <v>√</v>
      </c>
      <c r="G15" s="112"/>
      <c r="H15" s="112"/>
      <c r="I15" s="131" t="str">
        <f ca="1">IF(H15="","",VLOOKUP(MID(CELL("filename",$A$1),FIND("]",CELL("filename",$A$1))+1,255),Controls!$D:$E,2,FALSE))</f>
        <v/>
      </c>
      <c r="J15" s="104" t="str">
        <f t="shared" ref="J15:J27" si="3">IF(H15="","",H15*I15)</f>
        <v/>
      </c>
      <c r="K15" s="104" t="str">
        <f>IF(G15+H15=0,"",IF(G15="",0,G15*'Core Staff'!$L$5)+IF(J15="",0,J15))</f>
        <v/>
      </c>
      <c r="L15" s="78"/>
      <c r="M15" s="123"/>
      <c r="N15" s="123"/>
      <c r="O15" s="94"/>
    </row>
    <row r="16" spans="1:17" ht="15" customHeight="1" x14ac:dyDescent="0.75">
      <c r="A16" s="78">
        <f t="shared" ref="A16:A29" si="4">A15+1</f>
        <v>2</v>
      </c>
      <c r="B16" s="90"/>
      <c r="C16" s="90"/>
      <c r="D16" s="90"/>
      <c r="E16" s="78"/>
      <c r="F16" s="91" t="str">
        <f>IF(E16="","",VLOOKUP(E16,Controls!$W:$Y,2,FALSE))</f>
        <v/>
      </c>
      <c r="G16" s="112"/>
      <c r="H16" s="112"/>
      <c r="I16" s="131" t="str">
        <f ca="1">IF(H16="","",VLOOKUP(MID(CELL("filename",$A$1),FIND("]",CELL("filename",$A$1))+1,255),Controls!$D:$E,2,FALSE))</f>
        <v/>
      </c>
      <c r="J16" s="104" t="str">
        <f t="shared" si="3"/>
        <v/>
      </c>
      <c r="K16" s="104" t="str">
        <f>IF(G16+H16=0,"",IF(G16="",0,G16*'Core Staff'!$L$5)+IF(J16="",0,J16))</f>
        <v/>
      </c>
      <c r="L16" s="78"/>
      <c r="M16" s="123"/>
      <c r="N16" s="123"/>
      <c r="O16" s="94"/>
    </row>
    <row r="17" spans="1:15" x14ac:dyDescent="0.75">
      <c r="A17" s="78">
        <f t="shared" si="4"/>
        <v>3</v>
      </c>
      <c r="B17" s="90"/>
      <c r="C17" s="90"/>
      <c r="D17" s="90"/>
      <c r="E17" s="78"/>
      <c r="F17" s="91" t="str">
        <f>IF(E17="","",VLOOKUP(E17,Controls!$W:$Y,2,FALSE))</f>
        <v/>
      </c>
      <c r="G17" s="112"/>
      <c r="H17" s="112"/>
      <c r="I17" s="131" t="str">
        <f ca="1">IF(H17="","",VLOOKUP(MID(CELL("filename",$A$1),FIND("]",CELL("filename",$A$1))+1,255),Controls!$D:$E,2,FALSE))</f>
        <v/>
      </c>
      <c r="J17" s="104" t="str">
        <f t="shared" si="3"/>
        <v/>
      </c>
      <c r="K17" s="104" t="str">
        <f>IF(G17+H17=0,"",IF(G17="",0,G17*'Core Staff'!$L$5)+IF(J17="",0,J17))</f>
        <v/>
      </c>
      <c r="L17" s="78"/>
      <c r="M17" s="123"/>
      <c r="N17" s="123"/>
      <c r="O17" s="94"/>
    </row>
    <row r="18" spans="1:15" x14ac:dyDescent="0.75">
      <c r="A18" s="78">
        <f t="shared" si="4"/>
        <v>4</v>
      </c>
      <c r="B18" s="90"/>
      <c r="C18" s="90"/>
      <c r="D18" s="90"/>
      <c r="E18" s="78"/>
      <c r="F18" s="91" t="str">
        <f>IF(E18="","",VLOOKUP(E18,Controls!$W:$Y,2,FALSE))</f>
        <v/>
      </c>
      <c r="G18" s="112"/>
      <c r="H18" s="112"/>
      <c r="I18" s="131" t="str">
        <f ca="1">IF(H18="","",VLOOKUP(MID(CELL("filename",$A$1),FIND("]",CELL("filename",$A$1))+1,255),Controls!$D:$E,2,FALSE))</f>
        <v/>
      </c>
      <c r="J18" s="104" t="str">
        <f t="shared" si="3"/>
        <v/>
      </c>
      <c r="K18" s="104" t="str">
        <f>IF(G18+H18=0,"",IF(G18="",0,G18*'Core Staff'!$L$5)+IF(J18="",0,J18))</f>
        <v/>
      </c>
      <c r="L18" s="78"/>
      <c r="M18" s="123"/>
      <c r="N18" s="123"/>
      <c r="O18" s="94"/>
    </row>
    <row r="19" spans="1:15" x14ac:dyDescent="0.75">
      <c r="A19" s="78">
        <f t="shared" si="4"/>
        <v>5</v>
      </c>
      <c r="B19" s="124"/>
      <c r="C19" s="124"/>
      <c r="D19" s="124"/>
      <c r="E19" s="78"/>
      <c r="F19" s="91" t="str">
        <f>IF(E19="","",VLOOKUP(E19,Controls!$W:$Y,2,FALSE))</f>
        <v/>
      </c>
      <c r="G19" s="125"/>
      <c r="H19" s="125"/>
      <c r="I19" s="131" t="str">
        <f ca="1">IF(H19="","",VLOOKUP(MID(CELL("filename",$A$1),FIND("]",CELL("filename",$A$1))+1,255),Controls!$D:$E,2,FALSE))</f>
        <v/>
      </c>
      <c r="J19" s="104" t="str">
        <f t="shared" si="3"/>
        <v/>
      </c>
      <c r="K19" s="104" t="str">
        <f>IF(G19+H19=0,"",IF(G19="",0,G19*'Core Staff'!$L$5)+IF(J19="",0,J19))</f>
        <v/>
      </c>
      <c r="L19" s="73"/>
      <c r="M19" s="126"/>
      <c r="N19" s="126"/>
      <c r="O19" s="94"/>
    </row>
    <row r="20" spans="1:15" x14ac:dyDescent="0.75">
      <c r="A20" s="78">
        <f t="shared" si="4"/>
        <v>6</v>
      </c>
      <c r="B20" s="124"/>
      <c r="C20" s="124"/>
      <c r="D20" s="124"/>
      <c r="E20" s="78"/>
      <c r="F20" s="91" t="str">
        <f>IF(E20="","",VLOOKUP(E20,Controls!$W:$Y,2,FALSE))</f>
        <v/>
      </c>
      <c r="G20" s="125"/>
      <c r="H20" s="125"/>
      <c r="I20" s="131" t="str">
        <f ca="1">IF(H20="","",VLOOKUP(MID(CELL("filename",$A$1),FIND("]",CELL("filename",$A$1))+1,255),Controls!$D:$E,2,FALSE))</f>
        <v/>
      </c>
      <c r="J20" s="104" t="str">
        <f t="shared" si="3"/>
        <v/>
      </c>
      <c r="K20" s="104" t="str">
        <f>IF(G20+H20=0,"",IF(G20="",0,G20*'Core Staff'!$L$5)+IF(J20="",0,J20))</f>
        <v/>
      </c>
      <c r="L20" s="73"/>
      <c r="M20" s="126"/>
      <c r="N20" s="126"/>
      <c r="O20" s="94"/>
    </row>
    <row r="21" spans="1:15" x14ac:dyDescent="0.75">
      <c r="A21" s="78">
        <f t="shared" si="4"/>
        <v>7</v>
      </c>
      <c r="B21" s="124"/>
      <c r="C21" s="124"/>
      <c r="D21" s="124"/>
      <c r="E21" s="73"/>
      <c r="F21" s="91" t="str">
        <f>IF(E21="","",VLOOKUP(E21,Controls!$W:$Y,2,FALSE))</f>
        <v/>
      </c>
      <c r="G21" s="125"/>
      <c r="H21" s="125"/>
      <c r="I21" s="131" t="str">
        <f ca="1">IF(H21="","",VLOOKUP(MID(CELL("filename",$A$1),FIND("]",CELL("filename",$A$1))+1,255),Controls!$D:$E,2,FALSE))</f>
        <v/>
      </c>
      <c r="J21" s="104" t="str">
        <f t="shared" si="3"/>
        <v/>
      </c>
      <c r="K21" s="104" t="str">
        <f>IF(G21+H21=0,"",IF(G21="",0,G21*'Core Staff'!$L$5)+IF(J21="",0,J21))</f>
        <v/>
      </c>
      <c r="L21" s="73"/>
      <c r="M21" s="126"/>
      <c r="N21" s="126"/>
      <c r="O21" s="94"/>
    </row>
    <row r="22" spans="1:15" x14ac:dyDescent="0.75">
      <c r="A22" s="78">
        <f t="shared" si="4"/>
        <v>8</v>
      </c>
      <c r="B22" s="124"/>
      <c r="C22" s="124"/>
      <c r="D22" s="124"/>
      <c r="E22" s="73"/>
      <c r="F22" s="91" t="str">
        <f>IF(E22="","",VLOOKUP(E22,Controls!$W:$Y,2,FALSE))</f>
        <v/>
      </c>
      <c r="G22" s="125"/>
      <c r="H22" s="125"/>
      <c r="I22" s="131" t="str">
        <f ca="1">IF(H22="","",VLOOKUP(MID(CELL("filename",$A$1),FIND("]",CELL("filename",$A$1))+1,255),Controls!$D:$E,2,FALSE))</f>
        <v/>
      </c>
      <c r="J22" s="104" t="str">
        <f t="shared" si="3"/>
        <v/>
      </c>
      <c r="K22" s="104" t="str">
        <f>IF(G22+H22=0,"",IF(G22="",0,G22*'Core Staff'!$L$5)+IF(J22="",0,J22))</f>
        <v/>
      </c>
      <c r="L22" s="73"/>
      <c r="M22" s="126"/>
      <c r="N22" s="126"/>
      <c r="O22" s="94"/>
    </row>
    <row r="23" spans="1:15" x14ac:dyDescent="0.75">
      <c r="A23" s="78">
        <f t="shared" si="4"/>
        <v>9</v>
      </c>
      <c r="B23" s="124"/>
      <c r="C23" s="124"/>
      <c r="D23" s="124"/>
      <c r="E23" s="73"/>
      <c r="F23" s="91" t="str">
        <f>IF(E23="","",VLOOKUP(E23,Controls!$W:$Y,2,FALSE))</f>
        <v/>
      </c>
      <c r="G23" s="125"/>
      <c r="H23" s="125"/>
      <c r="I23" s="131" t="str">
        <f ca="1">IF(H23="","",VLOOKUP(MID(CELL("filename",$A$1),FIND("]",CELL("filename",$A$1))+1,255),Controls!$D:$E,2,FALSE))</f>
        <v/>
      </c>
      <c r="J23" s="104" t="str">
        <f t="shared" si="3"/>
        <v/>
      </c>
      <c r="K23" s="104" t="str">
        <f>IF(G23+H23=0,"",IF(G23="",0,G23*'Core Staff'!$L$5)+IF(J23="",0,J23))</f>
        <v/>
      </c>
      <c r="L23" s="73"/>
      <c r="M23" s="126"/>
      <c r="N23" s="126"/>
      <c r="O23" s="94"/>
    </row>
    <row r="24" spans="1:15" x14ac:dyDescent="0.75">
      <c r="A24" s="78">
        <f t="shared" si="4"/>
        <v>10</v>
      </c>
      <c r="B24" s="124"/>
      <c r="C24" s="124"/>
      <c r="D24" s="124"/>
      <c r="E24" s="73"/>
      <c r="F24" s="91" t="str">
        <f>IF(E24="","",VLOOKUP(E24,Controls!$W:$Y,2,FALSE))</f>
        <v/>
      </c>
      <c r="G24" s="125"/>
      <c r="H24" s="125"/>
      <c r="I24" s="131" t="str">
        <f ca="1">IF(H24="","",VLOOKUP(MID(CELL("filename",$A$1),FIND("]",CELL("filename",$A$1))+1,255),Controls!$D:$E,2,FALSE))</f>
        <v/>
      </c>
      <c r="J24" s="104" t="str">
        <f t="shared" si="3"/>
        <v/>
      </c>
      <c r="K24" s="104" t="str">
        <f>IF(G24+H24=0,"",IF(G24="",0,G24*'Core Staff'!$L$5)+IF(J24="",0,J24))</f>
        <v/>
      </c>
      <c r="L24" s="73"/>
      <c r="M24" s="126"/>
      <c r="N24" s="126"/>
      <c r="O24" s="94"/>
    </row>
    <row r="25" spans="1:15" x14ac:dyDescent="0.75">
      <c r="A25" s="78">
        <f t="shared" si="4"/>
        <v>11</v>
      </c>
      <c r="B25" s="124"/>
      <c r="C25" s="124"/>
      <c r="D25" s="124"/>
      <c r="E25" s="73"/>
      <c r="F25" s="91" t="str">
        <f>IF(E25="","",VLOOKUP(E25,Controls!$W:$Y,2,FALSE))</f>
        <v/>
      </c>
      <c r="G25" s="125"/>
      <c r="H25" s="125"/>
      <c r="I25" s="131" t="str">
        <f ca="1">IF(H25="","",VLOOKUP(MID(CELL("filename",$A$1),FIND("]",CELL("filename",$A$1))+1,255),Controls!$D:$E,2,FALSE))</f>
        <v/>
      </c>
      <c r="J25" s="104" t="str">
        <f t="shared" si="3"/>
        <v/>
      </c>
      <c r="K25" s="104" t="str">
        <f>IF(G25+H25=0,"",IF(G25="",0,G25*'Core Staff'!$L$5)+IF(J25="",0,J25))</f>
        <v/>
      </c>
      <c r="L25" s="73"/>
      <c r="M25" s="126"/>
      <c r="N25" s="126"/>
      <c r="O25" s="94"/>
    </row>
    <row r="26" spans="1:15" x14ac:dyDescent="0.75">
      <c r="A26" s="78">
        <f t="shared" si="4"/>
        <v>12</v>
      </c>
      <c r="B26" s="124"/>
      <c r="C26" s="124"/>
      <c r="D26" s="124"/>
      <c r="E26" s="73"/>
      <c r="F26" s="91" t="str">
        <f>IF(E26="","",VLOOKUP(E26,Controls!$W:$Y,2,FALSE))</f>
        <v/>
      </c>
      <c r="G26" s="125"/>
      <c r="H26" s="125"/>
      <c r="I26" s="131" t="str">
        <f ca="1">IF(H26="","",VLOOKUP(MID(CELL("filename",$A$1),FIND("]",CELL("filename",$A$1))+1,255),Controls!$D:$E,2,FALSE))</f>
        <v/>
      </c>
      <c r="J26" s="104" t="str">
        <f t="shared" si="3"/>
        <v/>
      </c>
      <c r="K26" s="104" t="str">
        <f>IF(G26+H26=0,"",IF(G26="",0,G26*'Core Staff'!$L$5)+IF(J26="",0,J26))</f>
        <v/>
      </c>
      <c r="L26" s="73"/>
      <c r="M26" s="126"/>
      <c r="N26" s="126"/>
      <c r="O26" s="94"/>
    </row>
    <row r="27" spans="1:15" x14ac:dyDescent="0.75">
      <c r="A27" s="78">
        <f t="shared" si="4"/>
        <v>13</v>
      </c>
      <c r="B27" s="124"/>
      <c r="C27" s="124"/>
      <c r="D27" s="124"/>
      <c r="E27" s="73"/>
      <c r="F27" s="91" t="str">
        <f>IF(E27="","",VLOOKUP(E27,Controls!$W:$Y,2,FALSE))</f>
        <v/>
      </c>
      <c r="G27" s="125"/>
      <c r="H27" s="125"/>
      <c r="I27" s="131" t="str">
        <f ca="1">IF(H27="","",VLOOKUP(MID(CELL("filename",$A$1),FIND("]",CELL("filename",$A$1))+1,255),Controls!$D:$E,2,FALSE))</f>
        <v/>
      </c>
      <c r="J27" s="104" t="str">
        <f t="shared" si="3"/>
        <v/>
      </c>
      <c r="K27" s="104" t="str">
        <f>IF(G27+H27=0,"",IF(G27="",0,G27*'Core Staff'!$L$5)+IF(J27="",0,J27))</f>
        <v/>
      </c>
      <c r="L27" s="73"/>
      <c r="M27" s="126"/>
      <c r="N27" s="126"/>
      <c r="O27" s="94"/>
    </row>
    <row r="28" spans="1:15" x14ac:dyDescent="0.75">
      <c r="A28" s="78">
        <f t="shared" si="4"/>
        <v>14</v>
      </c>
      <c r="B28" s="124"/>
      <c r="C28" s="124"/>
      <c r="D28" s="124"/>
      <c r="E28" s="73"/>
      <c r="F28" s="91" t="str">
        <f>IF(E28="","",VLOOKUP(E28,Controls!$W:$Y,2,FALSE))</f>
        <v/>
      </c>
      <c r="G28" s="125"/>
      <c r="H28" s="125"/>
      <c r="I28" s="131" t="str">
        <f ca="1">IF(H28="","",VLOOKUP(MID(CELL("filename",$A$1),FIND("]",CELL("filename",$A$1))+1,255),Controls!$D:$E,2,FALSE))</f>
        <v/>
      </c>
      <c r="J28" s="104" t="str">
        <f t="shared" ref="J28:J30" si="5">IF(H28="","",H28*I28)</f>
        <v/>
      </c>
      <c r="K28" s="104" t="str">
        <f>IF(G28+H28=0,"",IF(G28="",0,G28*'Core Staff'!$L$5)+IF(J28="",0,J28))</f>
        <v/>
      </c>
      <c r="L28" s="73"/>
      <c r="M28" s="126"/>
      <c r="N28" s="126"/>
      <c r="O28" s="94"/>
    </row>
    <row r="29" spans="1:15" x14ac:dyDescent="0.75">
      <c r="A29" s="78">
        <f t="shared" si="4"/>
        <v>15</v>
      </c>
      <c r="B29" s="124"/>
      <c r="C29" s="124"/>
      <c r="D29" s="124"/>
      <c r="E29" s="73"/>
      <c r="F29" s="91" t="str">
        <f>IF(E29="","",VLOOKUP(E29,Controls!$W:$Y,2,FALSE))</f>
        <v/>
      </c>
      <c r="G29" s="125"/>
      <c r="H29" s="125"/>
      <c r="I29" s="131" t="str">
        <f ca="1">IF(H29="","",VLOOKUP(MID(CELL("filename",$A$1),FIND("]",CELL("filename",$A$1))+1,255),Controls!$D:$E,2,FALSE))</f>
        <v/>
      </c>
      <c r="J29" s="104" t="str">
        <f t="shared" ref="J29" si="6">IF(H29="","",H29*I29)</f>
        <v/>
      </c>
      <c r="K29" s="104" t="str">
        <f>IF(G29+H29=0,"",IF(G29="",0,G29*'Core Staff'!$L$5)+IF(J29="",0,J29))</f>
        <v/>
      </c>
      <c r="L29" s="73"/>
      <c r="M29" s="126"/>
      <c r="N29" s="126"/>
      <c r="O29" s="94"/>
    </row>
    <row r="30" spans="1:15" ht="15" customHeight="1" x14ac:dyDescent="0.75">
      <c r="A30" s="73">
        <v>999</v>
      </c>
      <c r="B30" s="113" t="s">
        <v>310</v>
      </c>
      <c r="C30" s="124"/>
      <c r="D30" s="124"/>
      <c r="E30" s="73"/>
      <c r="F30" s="91" t="str">
        <f>IF(E30="","",VLOOKUP(E30,Controls!$W:$Y,2,FALSE))</f>
        <v/>
      </c>
      <c r="G30" s="125"/>
      <c r="H30" s="125"/>
      <c r="I30" s="131" t="str">
        <f ca="1">IF(H30="","",VLOOKUP(MID(CELL("filename",$A$1),FIND("]",CELL("filename",$A$1))+1,255),Controls!$D:$E,2,FALSE))</f>
        <v/>
      </c>
      <c r="J30" s="104" t="str">
        <f t="shared" si="5"/>
        <v/>
      </c>
      <c r="K30" s="104" t="str">
        <f>IF(G30+H30=0,"",IF(G30="",0,G30*'Core Staff'!$L$5)+IF(J30="",0,J30))</f>
        <v/>
      </c>
      <c r="L30" s="73"/>
      <c r="M30" s="126"/>
      <c r="N30" s="126"/>
      <c r="O30" s="94"/>
    </row>
    <row r="31" spans="1:15" s="89" customFormat="1" ht="14.9" customHeight="1" x14ac:dyDescent="0.75">
      <c r="A31" s="82"/>
      <c r="B31" s="388" t="s">
        <v>471</v>
      </c>
      <c r="C31" s="390"/>
      <c r="D31" s="390"/>
      <c r="E31" s="390"/>
      <c r="F31" s="423"/>
      <c r="G31" s="108">
        <f>SUMIF($F15:$F30,Controls!$AQ$5,G15:G30)</f>
        <v>0</v>
      </c>
      <c r="H31" s="108">
        <f>SUMIF($F15:$F30,Controls!$AQ$5,H15:H30)</f>
        <v>0</v>
      </c>
      <c r="I31" s="83">
        <f>IF(H31=0,0,J31/H31)</f>
        <v>0</v>
      </c>
      <c r="J31" s="95">
        <f>SUMIF($F15:$F30,Controls!$AQ$5,J15:J30)</f>
        <v>0</v>
      </c>
      <c r="K31" s="95">
        <f>SUMIF($F15:$F30,Controls!$AQ$5,K15:K30)</f>
        <v>0</v>
      </c>
      <c r="L31" s="127"/>
      <c r="M31" s="128">
        <f>SUMIF($F15:$F30,Controls!$AQ$5,M15:M30)</f>
        <v>0</v>
      </c>
      <c r="N31" s="128">
        <f>SUMIF($F15:$F30,Controls!$AQ$5,N15:N30)</f>
        <v>0</v>
      </c>
      <c r="O31" s="85"/>
    </row>
  </sheetData>
  <mergeCells count="32">
    <mergeCell ref="C8:D8"/>
    <mergeCell ref="C9:D9"/>
    <mergeCell ref="C10:D10"/>
    <mergeCell ref="B31:F31"/>
    <mergeCell ref="B11:F11"/>
    <mergeCell ref="K13:K14"/>
    <mergeCell ref="H13:J13"/>
    <mergeCell ref="G13:G14"/>
    <mergeCell ref="A13:A14"/>
    <mergeCell ref="F13:F14"/>
    <mergeCell ref="B13:E13"/>
    <mergeCell ref="L10:O10"/>
    <mergeCell ref="L11:O11"/>
    <mergeCell ref="O13:O14"/>
    <mergeCell ref="L13:N13"/>
    <mergeCell ref="L8:O8"/>
    <mergeCell ref="L9:O9"/>
    <mergeCell ref="A2:O2"/>
    <mergeCell ref="G3:G4"/>
    <mergeCell ref="H3:J3"/>
    <mergeCell ref="L6:O6"/>
    <mergeCell ref="L7:O7"/>
    <mergeCell ref="K3:K4"/>
    <mergeCell ref="F3:F4"/>
    <mergeCell ref="L3:O4"/>
    <mergeCell ref="L5:O5"/>
    <mergeCell ref="B3:E3"/>
    <mergeCell ref="A3:A4"/>
    <mergeCell ref="C4:D4"/>
    <mergeCell ref="C5:D5"/>
    <mergeCell ref="C6:D6"/>
    <mergeCell ref="C7:D7"/>
  </mergeCells>
  <conditionalFormatting sqref="A1:AAA3 A11:AAA13 E4:AAA4 A4:C10 A31:AAA1048576 A14:C14 E14:AAA14 J15:AAA30 J5:AAA10 E5:H10 A15:H30">
    <cfRule type="expression" priority="20" stopIfTrue="1">
      <formula>$A1="#"</formula>
    </cfRule>
    <cfRule type="expression" priority="21" stopIfTrue="1">
      <formula>ROW($A1)&lt;$A$1</formula>
    </cfRule>
    <cfRule type="expression" priority="22" stopIfTrue="1">
      <formula>A$1=""</formula>
    </cfRule>
    <cfRule type="expression" priority="23" stopIfTrue="1">
      <formula>$A1=""</formula>
    </cfRule>
    <cfRule type="cellIs" dxfId="51" priority="24" operator="equal">
      <formula>"√"</formula>
    </cfRule>
    <cfRule type="cellIs" dxfId="50" priority="25" operator="equal">
      <formula>"X"</formula>
    </cfRule>
    <cfRule type="expression" dxfId="49" priority="26">
      <formula>ROW($A1)/2=ROUND(ROW($A1)/2,0)</formula>
    </cfRule>
  </conditionalFormatting>
  <conditionalFormatting sqref="D14">
    <cfRule type="expression" priority="13" stopIfTrue="1">
      <formula>$A14="#"</formula>
    </cfRule>
    <cfRule type="expression" priority="14" stopIfTrue="1">
      <formula>ROW($A14)&lt;$A$1</formula>
    </cfRule>
    <cfRule type="expression" priority="15" stopIfTrue="1">
      <formula>D$1=""</formula>
    </cfRule>
    <cfRule type="expression" priority="16" stopIfTrue="1">
      <formula>$A14=""</formula>
    </cfRule>
    <cfRule type="cellIs" dxfId="48" priority="17" operator="equal">
      <formula>"√"</formula>
    </cfRule>
    <cfRule type="cellIs" dxfId="47" priority="18" operator="equal">
      <formula>"X"</formula>
    </cfRule>
    <cfRule type="expression" dxfId="46" priority="19">
      <formula>ROW($A14)/2=ROUND(ROW($A14)/2,0)</formula>
    </cfRule>
  </conditionalFormatting>
  <conditionalFormatting sqref="I15:I30">
    <cfRule type="expression" priority="7" stopIfTrue="1">
      <formula>ROW($A15)&lt;$A$1</formula>
    </cfRule>
    <cfRule type="expression" priority="8" stopIfTrue="1">
      <formula>I$1=""</formula>
    </cfRule>
    <cfRule type="expression" priority="9" stopIfTrue="1">
      <formula>$A15=""</formula>
    </cfRule>
    <cfRule type="cellIs" dxfId="45" priority="10" operator="equal">
      <formula>"√"</formula>
    </cfRule>
    <cfRule type="cellIs" dxfId="44" priority="11" operator="equal">
      <formula>"X"</formula>
    </cfRule>
    <cfRule type="expression" dxfId="43" priority="12">
      <formula>ROW($A15)/2=ROUND(ROW($A15)/2,0)</formula>
    </cfRule>
  </conditionalFormatting>
  <conditionalFormatting sqref="I5:I10">
    <cfRule type="expression" priority="1" stopIfTrue="1">
      <formula>ROW($A5)&lt;$A$1</formula>
    </cfRule>
    <cfRule type="expression" priority="2" stopIfTrue="1">
      <formula>I$1=""</formula>
    </cfRule>
    <cfRule type="expression" priority="3" stopIfTrue="1">
      <formula>$A5=""</formula>
    </cfRule>
    <cfRule type="cellIs" dxfId="42" priority="4" operator="equal">
      <formula>"√"</formula>
    </cfRule>
    <cfRule type="cellIs" dxfId="41" priority="5" operator="equal">
      <formula>"X"</formula>
    </cfRule>
    <cfRule type="expression" dxfId="40" priority="6">
      <formula>ROW($A5)/2=ROUND(ROW($A5)/2,0)</formula>
    </cfRule>
  </conditionalFormatting>
  <dataValidations count="3">
    <dataValidation type="list" allowBlank="1" showInputMessage="1" showErrorMessage="1" sqref="F32:F1048576 F3:F4" xr:uid="{6C10BFE8-C440-4FC0-9FB7-2889533D8376}">
      <formula1>$T$4:$T$6</formula1>
    </dataValidation>
    <dataValidation type="list" allowBlank="1" showInputMessage="1" showErrorMessage="1" sqref="F5:F10" xr:uid="{3E3B8959-1463-4CB2-9F2B-74AB419D89A9}">
      <formula1>$X$4:$X$6</formula1>
    </dataValidation>
    <dataValidation type="list" allowBlank="1" showInputMessage="1" showErrorMessage="1" sqref="E32:E1048576 E12:E14" xr:uid="{73673BEB-EA83-4571-9E8D-21976D8B3BDF}">
      <formula1>$U$5:$U$26</formula1>
    </dataValidation>
  </dataValidations>
  <pageMargins left="0.7" right="0.7" top="0.75" bottom="0.75" header="0.3" footer="0.3"/>
  <pageSetup scale="65"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5288D66-50BD-4013-809A-3A404ABEABB3}">
          <x14:formula1>
            <xm:f>Controls!$W$4:$W$25</xm:f>
          </x14:formula1>
          <xm:sqref>E2:E10 E15:E30</xm:sqref>
        </x14:dataValidation>
        <x14:dataValidation type="list" allowBlank="1" showInputMessage="1" showErrorMessage="1" xr:uid="{0F17D519-186B-4ADF-A3E6-78FBC40CECA8}">
          <x14:formula1>
            <xm:f>Controls!$U$4:$U$24</xm:f>
          </x14:formula1>
          <xm:sqref>D15:D30</xm:sqref>
        </x14:dataValidation>
        <x14:dataValidation type="list" allowBlank="1" showInputMessage="1" showErrorMessage="1" xr:uid="{C421B46C-7E3C-46B0-B66D-5D8E38656B76}">
          <x14:formula1>
            <xm:f>Controls!$AQ$4:$AQ$6</xm:f>
          </x14:formula1>
          <xm:sqref>F12:F30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6EBED-184A-4EEB-978C-0866894BC24C}">
  <sheetPr codeName="Sheet21"/>
  <dimension ref="A1:P21"/>
  <sheetViews>
    <sheetView workbookViewId="0">
      <selection activeCell="B4" sqref="B4"/>
    </sheetView>
  </sheetViews>
  <sheetFormatPr defaultColWidth="8.7265625" defaultRowHeight="14.75"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2.1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472</v>
      </c>
      <c r="B2" s="384"/>
      <c r="C2" s="384"/>
      <c r="D2" s="384"/>
      <c r="E2" s="384"/>
      <c r="F2" s="384"/>
      <c r="G2" s="384"/>
      <c r="H2" s="384"/>
      <c r="I2" s="384"/>
      <c r="J2" s="385"/>
    </row>
    <row r="3" spans="1:16"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v>1</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16"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16"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16" ht="14.25" customHeight="1" x14ac:dyDescent="0.75">
      <c r="A8" s="78">
        <f t="shared" si="1"/>
        <v>5</v>
      </c>
      <c r="B8" s="113"/>
      <c r="C8" s="78"/>
      <c r="D8" s="91" t="str">
        <f>IF(C8="","",VLOOKUP(C8,Controls!$W:$Y,2,FALSE))</f>
        <v/>
      </c>
      <c r="E8" s="112"/>
      <c r="F8" s="125"/>
      <c r="G8" s="131" t="str">
        <f ca="1">IF(F8="","",VLOOKUP(MID(CELL("filename",$A$1),FIND("]",CELL("filename",$A$1))+1,255),Controls!$D:$E,2,FALSE))</f>
        <v/>
      </c>
      <c r="H8" s="104" t="str">
        <f t="shared" si="0"/>
        <v/>
      </c>
      <c r="I8" s="104" t="str">
        <f>IF(E8+F8=0,"",IF(E8="",0,E8*'Core Staff'!$L$5)+IF(H8="",0,H8))</f>
        <v/>
      </c>
      <c r="J8" s="94"/>
    </row>
    <row r="9" spans="1:16" ht="14.25" customHeight="1" x14ac:dyDescent="0.75">
      <c r="A9" s="78">
        <f t="shared" si="1"/>
        <v>6</v>
      </c>
      <c r="B9" s="113"/>
      <c r="C9" s="78"/>
      <c r="D9" s="91" t="str">
        <f>IF(C9="","",VLOOKUP(C9,Controls!$W:$Y,2,FALSE))</f>
        <v/>
      </c>
      <c r="E9" s="112"/>
      <c r="F9" s="125"/>
      <c r="G9" s="131" t="str">
        <f ca="1">IF(F9="","",VLOOKUP(MID(CELL("filename",$A$1),FIND("]",CELL("filename",$A$1))+1,255),Controls!$D:$E,2,FALSE))</f>
        <v/>
      </c>
      <c r="H9" s="104" t="str">
        <f t="shared" si="0"/>
        <v/>
      </c>
      <c r="I9" s="104" t="str">
        <f>IF(E9+F9=0,"",IF(E9="",0,E9*'Core Staff'!$L$5)+IF(H9="",0,H9))</f>
        <v/>
      </c>
      <c r="J9" s="94"/>
    </row>
    <row r="10" spans="1:16" ht="14.25" customHeight="1" x14ac:dyDescent="0.75">
      <c r="A10" s="78">
        <f t="shared" si="1"/>
        <v>7</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16"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16"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16"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16"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16"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16"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473</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3 A21:ZZ1048576 H4:ZZ19 A4:F19 A20:H20 J20:ZZ20">
    <cfRule type="expression" priority="13" stopIfTrue="1">
      <formula>ROW($A1)&lt;$A$1</formula>
    </cfRule>
    <cfRule type="expression" priority="14" stopIfTrue="1">
      <formula>A$1=""</formula>
    </cfRule>
    <cfRule type="expression" priority="15" stopIfTrue="1">
      <formula>$A1=""</formula>
    </cfRule>
    <cfRule type="cellIs" dxfId="39" priority="16" operator="equal">
      <formula>"√"</formula>
    </cfRule>
    <cfRule type="cellIs" dxfId="38" priority="17" operator="equal">
      <formula>"X"</formula>
    </cfRule>
    <cfRule type="expression" dxfId="37" priority="18">
      <formula>ROW($A1)/2=ROUND(ROW($A1)/2,0)</formula>
    </cfRule>
  </conditionalFormatting>
  <conditionalFormatting sqref="G4:G19">
    <cfRule type="expression" priority="7" stopIfTrue="1">
      <formula>ROW($A4)&lt;$A$1</formula>
    </cfRule>
    <cfRule type="expression" priority="8" stopIfTrue="1">
      <formula>G$1=""</formula>
    </cfRule>
    <cfRule type="expression" priority="9" stopIfTrue="1">
      <formula>$A4=""</formula>
    </cfRule>
    <cfRule type="cellIs" dxfId="36" priority="10" operator="equal">
      <formula>"√"</formula>
    </cfRule>
    <cfRule type="cellIs" dxfId="35" priority="11" operator="equal">
      <formula>"X"</formula>
    </cfRule>
    <cfRule type="expression" dxfId="34" priority="12">
      <formula>ROW($A4)/2=ROUND(ROW($A4)/2,0)</formula>
    </cfRule>
  </conditionalFormatting>
  <conditionalFormatting sqref="I20">
    <cfRule type="expression" priority="1" stopIfTrue="1">
      <formula>ROW($A20)&lt;$A$1</formula>
    </cfRule>
    <cfRule type="expression" priority="2" stopIfTrue="1">
      <formula>I$1=""</formula>
    </cfRule>
    <cfRule type="expression" priority="3" stopIfTrue="1">
      <formula>$A20=""</formula>
    </cfRule>
    <cfRule type="cellIs" dxfId="33" priority="4" operator="equal">
      <formula>"√"</formula>
    </cfRule>
    <cfRule type="cellIs" dxfId="32" priority="5" operator="equal">
      <formula>"X"</formula>
    </cfRule>
    <cfRule type="expression" dxfId="31" priority="6">
      <formula>ROW($A20)/2=ROUND(ROW($A20)/2,0)</formula>
    </cfRule>
  </conditionalFormatting>
  <dataValidations count="3">
    <dataValidation type="list" allowBlank="1" showInputMessage="1" showErrorMessage="1" sqref="D3:D19" xr:uid="{04FC77B3-C32A-4929-8513-55F3F0A59DBD}">
      <formula1>$W$4:$W$6</formula1>
    </dataValidation>
    <dataValidation type="list" allowBlank="1" showInputMessage="1" showErrorMessage="1" sqref="C21:C1048576" xr:uid="{0F51B996-6B8C-4EA3-A596-5E7A48320555}">
      <formula1>$T$4:$T$26</formula1>
    </dataValidation>
    <dataValidation type="list" allowBlank="1" showInputMessage="1" showErrorMessage="1" sqref="C3" xr:uid="{35BE3876-D81E-4B65-9801-099CA1B5F677}">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F74B887-9E3A-4CC6-9557-B7DCFBE12699}">
          <x14:formula1>
            <xm:f>Controls!$W$4:$W$25</xm:f>
          </x14:formula1>
          <xm:sqref>C4:C19</xm:sqref>
        </x14:dataValidation>
        <x14:dataValidation type="list" allowBlank="1" showInputMessage="1" showErrorMessage="1" xr:uid="{2B4B4D2A-C582-4F6F-81AD-F574EB927F06}">
          <x14:formula1>
            <xm:f>Controls!$AQ$4:$AQ$6</xm:f>
          </x14:formula1>
          <xm:sqref>D21:D1048576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52B9-DB43-4C78-AA31-F6AF2440C94E}">
  <sheetPr codeName="Sheet22"/>
  <dimension ref="A1:P21"/>
  <sheetViews>
    <sheetView workbookViewId="0">
      <selection activeCell="B4" sqref="B4"/>
    </sheetView>
  </sheetViews>
  <sheetFormatPr defaultColWidth="8.7265625" defaultRowHeight="14.75" x14ac:dyDescent="0.75"/>
  <cols>
    <col min="1" max="1" width="5.1328125" style="70" customWidth="1"/>
    <col min="2" max="2" width="34.1328125" style="70" customWidth="1"/>
    <col min="3" max="3" width="20.7265625" style="86" customWidth="1"/>
    <col min="4" max="4" width="3" style="96" bestFit="1" customWidth="1"/>
    <col min="5" max="6" width="11.1328125" style="70" customWidth="1"/>
    <col min="7" max="7" width="13" style="87" customWidth="1"/>
    <col min="8" max="9" width="12.26953125" style="70" customWidth="1"/>
    <col min="10" max="10" width="30.86328125" style="88" customWidth="1"/>
    <col min="11" max="16384" width="8.7265625" style="70"/>
  </cols>
  <sheetData>
    <row r="1" spans="1:16" ht="2.9"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c r="L1" s="69"/>
      <c r="M1" s="69"/>
      <c r="N1" s="69"/>
      <c r="O1" s="69"/>
      <c r="P1" s="69"/>
    </row>
    <row r="2" spans="1:16" ht="27.75" customHeight="1" x14ac:dyDescent="1.45">
      <c r="A2" s="383" t="s">
        <v>474</v>
      </c>
      <c r="B2" s="384"/>
      <c r="C2" s="384"/>
      <c r="D2" s="384"/>
      <c r="E2" s="384"/>
      <c r="F2" s="384"/>
      <c r="G2" s="384"/>
      <c r="H2" s="384"/>
      <c r="I2" s="384"/>
      <c r="J2" s="385"/>
    </row>
    <row r="3" spans="1:16" ht="29.5" x14ac:dyDescent="0.75">
      <c r="A3" s="200" t="s">
        <v>172</v>
      </c>
      <c r="B3" s="200" t="s">
        <v>325</v>
      </c>
      <c r="C3" s="203" t="s">
        <v>93</v>
      </c>
      <c r="D3" s="204" t="s">
        <v>114</v>
      </c>
      <c r="E3" s="200" t="str">
        <f>"Core Hours"&amp;" @ $"&amp;'Core Staff'!$L$5</f>
        <v>Core Hours @ $0</v>
      </c>
      <c r="F3" s="200" t="s">
        <v>326</v>
      </c>
      <c r="G3" s="71" t="s">
        <v>327</v>
      </c>
      <c r="H3" s="200" t="s">
        <v>328</v>
      </c>
      <c r="I3" s="202" t="s">
        <v>318</v>
      </c>
      <c r="J3" s="201" t="s">
        <v>301</v>
      </c>
    </row>
    <row r="4" spans="1:16" ht="14.25" customHeight="1" x14ac:dyDescent="0.75">
      <c r="A4" s="73">
        <v>1</v>
      </c>
      <c r="B4" s="90"/>
      <c r="C4" s="78"/>
      <c r="D4" s="91" t="str">
        <f>IF(C4="","",VLOOKUP(C4,Controls!$W:$Y,2,FALSE))</f>
        <v/>
      </c>
      <c r="E4" s="112"/>
      <c r="F4" s="112"/>
      <c r="G4" s="131" t="str">
        <f ca="1">IF(F4="","",VLOOKUP(MID(CELL("filename",$A$1),FIND("]",CELL("filename",$A$1))+1,255),Controls!$D:$E,2,FALSE))</f>
        <v/>
      </c>
      <c r="H4" s="104" t="str">
        <f t="shared" ref="H4:H19" si="0">IF(F4="","",F4*G4)</f>
        <v/>
      </c>
      <c r="I4" s="104" t="str">
        <f>IF(E4+F4=0,"",IF(E4="",0,E4*'Core Staff'!$L$5)+IF(H4="",0,H4))</f>
        <v/>
      </c>
      <c r="J4" s="94"/>
    </row>
    <row r="5" spans="1:16" ht="14.25" customHeight="1" x14ac:dyDescent="0.75">
      <c r="A5" s="78">
        <f t="shared" ref="A5:A18" si="1">A4+1</f>
        <v>2</v>
      </c>
      <c r="B5" s="90"/>
      <c r="C5" s="78"/>
      <c r="D5" s="91" t="str">
        <f>IF(C5="","",VLOOKUP(C5,Controls!$W:$Y,2,FALSE))</f>
        <v/>
      </c>
      <c r="E5" s="112"/>
      <c r="F5" s="112"/>
      <c r="G5" s="131" t="str">
        <f ca="1">IF(F5="","",VLOOKUP(MID(CELL("filename",$A$1),FIND("]",CELL("filename",$A$1))+1,255),Controls!$D:$E,2,FALSE))</f>
        <v/>
      </c>
      <c r="H5" s="104" t="str">
        <f t="shared" si="0"/>
        <v/>
      </c>
      <c r="I5" s="104" t="str">
        <f>IF(E5+F5=0,"",IF(E5="",0,E5*'Core Staff'!$L$5)+IF(H5="",0,H5))</f>
        <v/>
      </c>
      <c r="J5" s="94"/>
    </row>
    <row r="6" spans="1:16" ht="14.25" customHeight="1" x14ac:dyDescent="0.75">
      <c r="A6" s="78">
        <f t="shared" si="1"/>
        <v>3</v>
      </c>
      <c r="B6" s="90"/>
      <c r="C6" s="78"/>
      <c r="D6" s="91" t="str">
        <f>IF(C6="","",VLOOKUP(C6,Controls!$W:$Y,2,FALSE))</f>
        <v/>
      </c>
      <c r="E6" s="112"/>
      <c r="F6" s="112"/>
      <c r="G6" s="131" t="str">
        <f ca="1">IF(F6="","",VLOOKUP(MID(CELL("filename",$A$1),FIND("]",CELL("filename",$A$1))+1,255),Controls!$D:$E,2,FALSE))</f>
        <v/>
      </c>
      <c r="H6" s="104" t="str">
        <f t="shared" si="0"/>
        <v/>
      </c>
      <c r="I6" s="104" t="str">
        <f>IF(E6+F6=0,"",IF(E6="",0,E6*'Core Staff'!$L$5)+IF(H6="",0,H6))</f>
        <v/>
      </c>
      <c r="J6" s="94"/>
    </row>
    <row r="7" spans="1:16" ht="14.25" customHeight="1" x14ac:dyDescent="0.75">
      <c r="A7" s="78">
        <f t="shared" si="1"/>
        <v>4</v>
      </c>
      <c r="B7" s="90"/>
      <c r="C7" s="78"/>
      <c r="D7" s="91" t="str">
        <f>IF(C7="","",VLOOKUP(C7,Controls!$W:$Y,2,FALSE))</f>
        <v/>
      </c>
      <c r="E7" s="112"/>
      <c r="F7" s="112"/>
      <c r="G7" s="131" t="str">
        <f ca="1">IF(F7="","",VLOOKUP(MID(CELL("filename",$A$1),FIND("]",CELL("filename",$A$1))+1,255),Controls!$D:$E,2,FALSE))</f>
        <v/>
      </c>
      <c r="H7" s="104" t="str">
        <f t="shared" si="0"/>
        <v/>
      </c>
      <c r="I7" s="104" t="str">
        <f>IF(E7+F7=0,"",IF(E7="",0,E7*'Core Staff'!$L$5)+IF(H7="",0,H7))</f>
        <v/>
      </c>
      <c r="J7" s="94"/>
    </row>
    <row r="8" spans="1:16" ht="14.25" customHeight="1" x14ac:dyDescent="0.75">
      <c r="A8" s="78">
        <f t="shared" si="1"/>
        <v>5</v>
      </c>
      <c r="B8" s="113"/>
      <c r="C8" s="78"/>
      <c r="D8" s="91" t="str">
        <f>IF(C8="","",VLOOKUP(C8,Controls!$W:$Y,2,FALSE))</f>
        <v/>
      </c>
      <c r="E8" s="125"/>
      <c r="F8" s="125"/>
      <c r="G8" s="131" t="str">
        <f ca="1">IF(F8="","",VLOOKUP(MID(CELL("filename",$A$1),FIND("]",CELL("filename",$A$1))+1,255),Controls!$D:$E,2,FALSE))</f>
        <v/>
      </c>
      <c r="H8" s="104" t="str">
        <f t="shared" si="0"/>
        <v/>
      </c>
      <c r="I8" s="104" t="str">
        <f>IF(E8+F8=0,"",IF(E8="",0,E8*'Core Staff'!$L$5)+IF(H8="",0,H8))</f>
        <v/>
      </c>
      <c r="J8" s="94"/>
    </row>
    <row r="9" spans="1:16" ht="14.25" customHeight="1" x14ac:dyDescent="0.75">
      <c r="A9" s="78">
        <f t="shared" si="1"/>
        <v>6</v>
      </c>
      <c r="B9" s="113"/>
      <c r="C9" s="78"/>
      <c r="D9" s="91" t="str">
        <f>IF(C9="","",VLOOKUP(C9,Controls!$W:$Y,2,FALSE))</f>
        <v/>
      </c>
      <c r="E9" s="125"/>
      <c r="F9" s="125"/>
      <c r="G9" s="131" t="str">
        <f ca="1">IF(F9="","",VLOOKUP(MID(CELL("filename",$A$1),FIND("]",CELL("filename",$A$1))+1,255),Controls!$D:$E,2,FALSE))</f>
        <v/>
      </c>
      <c r="H9" s="104" t="str">
        <f t="shared" si="0"/>
        <v/>
      </c>
      <c r="I9" s="104" t="str">
        <f>IF(E9+F9=0,"",IF(E9="",0,E9*'Core Staff'!$L$5)+IF(H9="",0,H9))</f>
        <v/>
      </c>
      <c r="J9" s="94"/>
    </row>
    <row r="10" spans="1:16" ht="14.25" customHeight="1" x14ac:dyDescent="0.75">
      <c r="A10" s="78">
        <f t="shared" si="1"/>
        <v>7</v>
      </c>
      <c r="B10" s="113"/>
      <c r="C10" s="73"/>
      <c r="D10" s="91" t="str">
        <f>IF(C10="","",VLOOKUP(C10,Controls!$W:$Y,2,FALSE))</f>
        <v/>
      </c>
      <c r="E10" s="125"/>
      <c r="F10" s="125"/>
      <c r="G10" s="131" t="str">
        <f ca="1">IF(F10="","",VLOOKUP(MID(CELL("filename",$A$1),FIND("]",CELL("filename",$A$1))+1,255),Controls!$D:$E,2,FALSE))</f>
        <v/>
      </c>
      <c r="H10" s="104" t="str">
        <f t="shared" si="0"/>
        <v/>
      </c>
      <c r="I10" s="104" t="str">
        <f>IF(E10+F10=0,"",IF(E10="",0,E10*'Core Staff'!$L$5)+IF(H10="",0,H10))</f>
        <v/>
      </c>
      <c r="J10" s="94"/>
    </row>
    <row r="11" spans="1:16" ht="14.25" customHeight="1" x14ac:dyDescent="0.75">
      <c r="A11" s="78">
        <f t="shared" si="1"/>
        <v>8</v>
      </c>
      <c r="B11" s="113"/>
      <c r="C11" s="78"/>
      <c r="D11" s="91" t="str">
        <f>IF(C11="","",VLOOKUP(C11,Controls!$W:$Y,2,FALSE))</f>
        <v/>
      </c>
      <c r="E11" s="125"/>
      <c r="F11" s="125"/>
      <c r="G11" s="131" t="str">
        <f ca="1">IF(F11="","",VLOOKUP(MID(CELL("filename",$A$1),FIND("]",CELL("filename",$A$1))+1,255),Controls!$D:$E,2,FALSE))</f>
        <v/>
      </c>
      <c r="H11" s="104" t="str">
        <f t="shared" si="0"/>
        <v/>
      </c>
      <c r="I11" s="104" t="str">
        <f>IF(E11+F11=0,"",IF(E11="",0,E11*'Core Staff'!$L$5)+IF(H11="",0,H11))</f>
        <v/>
      </c>
      <c r="J11" s="94"/>
    </row>
    <row r="12" spans="1:16" ht="14.25" customHeight="1" x14ac:dyDescent="0.75">
      <c r="A12" s="78">
        <f t="shared" si="1"/>
        <v>9</v>
      </c>
      <c r="B12" s="113"/>
      <c r="C12" s="73"/>
      <c r="D12" s="91" t="str">
        <f>IF(C12="","",VLOOKUP(C12,Controls!$W:$Y,2,FALSE))</f>
        <v/>
      </c>
      <c r="E12" s="125"/>
      <c r="F12" s="125"/>
      <c r="G12" s="131" t="str">
        <f ca="1">IF(F12="","",VLOOKUP(MID(CELL("filename",$A$1),FIND("]",CELL("filename",$A$1))+1,255),Controls!$D:$E,2,FALSE))</f>
        <v/>
      </c>
      <c r="H12" s="104" t="str">
        <f t="shared" si="0"/>
        <v/>
      </c>
      <c r="I12" s="104" t="str">
        <f>IF(E12+F12=0,"",IF(E12="",0,E12*'Core Staff'!$L$5)+IF(H12="",0,H12))</f>
        <v/>
      </c>
      <c r="J12" s="94"/>
    </row>
    <row r="13" spans="1:16" ht="14.25" customHeight="1" x14ac:dyDescent="0.75">
      <c r="A13" s="78">
        <f t="shared" si="1"/>
        <v>10</v>
      </c>
      <c r="B13" s="113"/>
      <c r="C13" s="73"/>
      <c r="D13" s="91" t="str">
        <f>IF(C13="","",VLOOKUP(C13,Controls!$W:$Y,2,FALSE))</f>
        <v/>
      </c>
      <c r="E13" s="125"/>
      <c r="F13" s="125"/>
      <c r="G13" s="131" t="str">
        <f ca="1">IF(F13="","",VLOOKUP(MID(CELL("filename",$A$1),FIND("]",CELL("filename",$A$1))+1,255),Controls!$D:$E,2,FALSE))</f>
        <v/>
      </c>
      <c r="H13" s="104" t="str">
        <f t="shared" si="0"/>
        <v/>
      </c>
      <c r="I13" s="104" t="str">
        <f>IF(E13+F13=0,"",IF(E13="",0,E13*'Core Staff'!$L$5)+IF(H13="",0,H13))</f>
        <v/>
      </c>
      <c r="J13" s="94"/>
    </row>
    <row r="14" spans="1:16" ht="14.25" customHeight="1" x14ac:dyDescent="0.75">
      <c r="A14" s="78">
        <f t="shared" si="1"/>
        <v>11</v>
      </c>
      <c r="B14" s="113"/>
      <c r="C14" s="73"/>
      <c r="D14" s="91" t="str">
        <f>IF(C14="","",VLOOKUP(C14,Controls!$W:$Y,2,FALSE))</f>
        <v/>
      </c>
      <c r="E14" s="125"/>
      <c r="F14" s="125"/>
      <c r="G14" s="131" t="str">
        <f ca="1">IF(F14="","",VLOOKUP(MID(CELL("filename",$A$1),FIND("]",CELL("filename",$A$1))+1,255),Controls!$D:$E,2,FALSE))</f>
        <v/>
      </c>
      <c r="H14" s="104" t="str">
        <f t="shared" si="0"/>
        <v/>
      </c>
      <c r="I14" s="104" t="str">
        <f>IF(E14+F14=0,"",IF(E14="",0,E14*'Core Staff'!$L$5)+IF(H14="",0,H14))</f>
        <v/>
      </c>
      <c r="J14" s="94"/>
    </row>
    <row r="15" spans="1:16" ht="14.25" customHeight="1" x14ac:dyDescent="0.75">
      <c r="A15" s="78">
        <f t="shared" si="1"/>
        <v>12</v>
      </c>
      <c r="B15" s="113"/>
      <c r="C15" s="73"/>
      <c r="D15" s="91" t="str">
        <f>IF(C15="","",VLOOKUP(C15,Controls!$W:$Y,2,FALSE))</f>
        <v/>
      </c>
      <c r="E15" s="125"/>
      <c r="F15" s="125"/>
      <c r="G15" s="131" t="str">
        <f ca="1">IF(F15="","",VLOOKUP(MID(CELL("filename",$A$1),FIND("]",CELL("filename",$A$1))+1,255),Controls!$D:$E,2,FALSE))</f>
        <v/>
      </c>
      <c r="H15" s="104" t="str">
        <f t="shared" si="0"/>
        <v/>
      </c>
      <c r="I15" s="104" t="str">
        <f>IF(E15+F15=0,"",IF(E15="",0,E15*'Core Staff'!$L$5)+IF(H15="",0,H15))</f>
        <v/>
      </c>
      <c r="J15" s="94"/>
    </row>
    <row r="16" spans="1:16" ht="14.25" customHeight="1" x14ac:dyDescent="0.75">
      <c r="A16" s="78">
        <f t="shared" si="1"/>
        <v>13</v>
      </c>
      <c r="B16" s="113"/>
      <c r="C16" s="73"/>
      <c r="D16" s="91" t="str">
        <f>IF(C16="","",VLOOKUP(C16,Controls!$W:$Y,2,FALSE))</f>
        <v/>
      </c>
      <c r="E16" s="125"/>
      <c r="F16" s="125"/>
      <c r="G16" s="131" t="str">
        <f ca="1">IF(F16="","",VLOOKUP(MID(CELL("filename",$A$1),FIND("]",CELL("filename",$A$1))+1,255),Controls!$D:$E,2,FALSE))</f>
        <v/>
      </c>
      <c r="H16" s="104" t="str">
        <f t="shared" si="0"/>
        <v/>
      </c>
      <c r="I16" s="104" t="str">
        <f>IF(E16+F16=0,"",IF(E16="",0,E16*'Core Staff'!$L$5)+IF(H16="",0,H16))</f>
        <v/>
      </c>
      <c r="J16" s="94"/>
    </row>
    <row r="17" spans="1:10" ht="14.25" customHeight="1" x14ac:dyDescent="0.75">
      <c r="A17" s="78">
        <f t="shared" si="1"/>
        <v>14</v>
      </c>
      <c r="B17" s="113"/>
      <c r="C17" s="73"/>
      <c r="D17" s="91" t="str">
        <f>IF(C17="","",VLOOKUP(C17,Controls!$W:$Y,2,FALSE))</f>
        <v/>
      </c>
      <c r="E17" s="125"/>
      <c r="F17" s="125"/>
      <c r="G17" s="131" t="str">
        <f ca="1">IF(F17="","",VLOOKUP(MID(CELL("filename",$A$1),FIND("]",CELL("filename",$A$1))+1,255),Controls!$D:$E,2,FALSE))</f>
        <v/>
      </c>
      <c r="H17" s="104" t="str">
        <f t="shared" si="0"/>
        <v/>
      </c>
      <c r="I17" s="104" t="str">
        <f>IF(E17+F17=0,"",IF(E17="",0,E17*'Core Staff'!$L$5)+IF(H17="",0,H17))</f>
        <v/>
      </c>
      <c r="J17" s="94"/>
    </row>
    <row r="18" spans="1:10" ht="14.25" customHeight="1" x14ac:dyDescent="0.75">
      <c r="A18" s="78">
        <f t="shared" si="1"/>
        <v>15</v>
      </c>
      <c r="B18" s="113"/>
      <c r="C18" s="73"/>
      <c r="D18" s="91" t="str">
        <f>IF(C18="","",VLOOKUP(C18,Controls!$W:$Y,2,FALSE))</f>
        <v/>
      </c>
      <c r="E18" s="125"/>
      <c r="F18" s="125"/>
      <c r="G18" s="131" t="str">
        <f ca="1">IF(F18="","",VLOOKUP(MID(CELL("filename",$A$1),FIND("]",CELL("filename",$A$1))+1,255),Controls!$D:$E,2,FALSE))</f>
        <v/>
      </c>
      <c r="H18" s="104" t="str">
        <f t="shared" si="0"/>
        <v/>
      </c>
      <c r="I18" s="104" t="str">
        <f>IF(E18+F18=0,"",IF(E18="",0,E18*'Core Staff'!$L$5)+IF(H18="",0,H18))</f>
        <v/>
      </c>
      <c r="J18" s="94"/>
    </row>
    <row r="19" spans="1:10" ht="14.25" customHeight="1" x14ac:dyDescent="0.75">
      <c r="A19" s="132">
        <v>999</v>
      </c>
      <c r="B19" s="113" t="s">
        <v>310</v>
      </c>
      <c r="C19" s="73"/>
      <c r="D19" s="91" t="str">
        <f>IF(C19="","",VLOOKUP(C19,Controls!$W:$Y,2,FALSE))</f>
        <v/>
      </c>
      <c r="E19" s="125"/>
      <c r="F19" s="125"/>
      <c r="G19" s="131" t="str">
        <f ca="1">IF(F19="","",VLOOKUP(MID(CELL("filename",$A$1),FIND("]",CELL("filename",$A$1))+1,255),Controls!$D:$E,2,FALSE))</f>
        <v/>
      </c>
      <c r="H19" s="104" t="str">
        <f t="shared" si="0"/>
        <v/>
      </c>
      <c r="I19" s="104" t="str">
        <f>IF(E19+F19=0,"",IF(E19="",0,E19*'Core Staff'!$L$5)+IF(H19="",0,H19))</f>
        <v/>
      </c>
      <c r="J19" s="94"/>
    </row>
    <row r="20" spans="1:10" s="89" customFormat="1" ht="14.25" customHeight="1" x14ac:dyDescent="0.75">
      <c r="A20" s="82"/>
      <c r="B20" s="388" t="s">
        <v>475</v>
      </c>
      <c r="C20" s="390"/>
      <c r="D20" s="423"/>
      <c r="E20" s="108">
        <f>SUMIF($D4:$D19,Controls!$AQ$5,E4:E19)</f>
        <v>0</v>
      </c>
      <c r="F20" s="108">
        <f>SUMIF($D4:$D19,Controls!$AQ$5,F4:F19)</f>
        <v>0</v>
      </c>
      <c r="G20" s="83">
        <f>IF(F20=0,0,H20/F20)</f>
        <v>0</v>
      </c>
      <c r="H20" s="95">
        <f>SUMIF($D4:$D19,Controls!$AQ$5,H4:H19)</f>
        <v>0</v>
      </c>
      <c r="I20" s="95">
        <f>SUMIF($D4:$D19,Controls!$AQ$5,I4:I19)</f>
        <v>0</v>
      </c>
      <c r="J20" s="85"/>
    </row>
    <row r="21" spans="1:10" ht="14.25" customHeight="1" x14ac:dyDescent="0.75">
      <c r="D21" s="109"/>
    </row>
  </sheetData>
  <mergeCells count="2">
    <mergeCell ref="A2:J2"/>
    <mergeCell ref="B20:D20"/>
  </mergeCells>
  <conditionalFormatting sqref="A1:ZZ3 A21:ZZ1048576 H4:ZZ19 A4:F19 A20:H20 J20:ZZ20">
    <cfRule type="expression" priority="13" stopIfTrue="1">
      <formula>ROW($A1)&lt;$A$1</formula>
    </cfRule>
    <cfRule type="expression" priority="14" stopIfTrue="1">
      <formula>A$1=""</formula>
    </cfRule>
    <cfRule type="expression" priority="15" stopIfTrue="1">
      <formula>$A1=""</formula>
    </cfRule>
    <cfRule type="cellIs" dxfId="30" priority="16" operator="equal">
      <formula>"√"</formula>
    </cfRule>
    <cfRule type="cellIs" dxfId="29" priority="17" operator="equal">
      <formula>"X"</formula>
    </cfRule>
    <cfRule type="expression" dxfId="28" priority="18">
      <formula>ROW($A1)/2=ROUND(ROW($A1)/2,0)</formula>
    </cfRule>
  </conditionalFormatting>
  <conditionalFormatting sqref="G4:G19">
    <cfRule type="expression" priority="7" stopIfTrue="1">
      <formula>ROW($A4)&lt;$A$1</formula>
    </cfRule>
    <cfRule type="expression" priority="8" stopIfTrue="1">
      <formula>G$1=""</formula>
    </cfRule>
    <cfRule type="expression" priority="9" stopIfTrue="1">
      <formula>$A4=""</formula>
    </cfRule>
    <cfRule type="cellIs" dxfId="27" priority="10" operator="equal">
      <formula>"√"</formula>
    </cfRule>
    <cfRule type="cellIs" dxfId="26" priority="11" operator="equal">
      <formula>"X"</formula>
    </cfRule>
    <cfRule type="expression" dxfId="25" priority="12">
      <formula>ROW($A4)/2=ROUND(ROW($A4)/2,0)</formula>
    </cfRule>
  </conditionalFormatting>
  <conditionalFormatting sqref="I20">
    <cfRule type="expression" priority="1" stopIfTrue="1">
      <formula>ROW($A20)&lt;$A$1</formula>
    </cfRule>
    <cfRule type="expression" priority="2" stopIfTrue="1">
      <formula>I$1=""</formula>
    </cfRule>
    <cfRule type="expression" priority="3" stopIfTrue="1">
      <formula>$A20=""</formula>
    </cfRule>
    <cfRule type="cellIs" dxfId="24" priority="4" operator="equal">
      <formula>"√"</formula>
    </cfRule>
    <cfRule type="cellIs" dxfId="23" priority="5" operator="equal">
      <formula>"X"</formula>
    </cfRule>
    <cfRule type="expression" dxfId="22" priority="6">
      <formula>ROW($A20)/2=ROUND(ROW($A20)/2,0)</formula>
    </cfRule>
  </conditionalFormatting>
  <dataValidations count="3">
    <dataValidation type="list" allowBlank="1" showInputMessage="1" showErrorMessage="1" sqref="D3:D19" xr:uid="{08EAE16F-FCFF-4846-A7C0-C8EE081482D9}">
      <formula1>$W$4:$W$6</formula1>
    </dataValidation>
    <dataValidation type="list" allowBlank="1" showInputMessage="1" showErrorMessage="1" sqref="C21:C1048576" xr:uid="{14C91181-6260-4B4F-8832-09E693F3C275}">
      <formula1>$T$4:$T$26</formula1>
    </dataValidation>
    <dataValidation type="list" allowBlank="1" showInputMessage="1" showErrorMessage="1" sqref="C3" xr:uid="{DE7D8BE2-7266-4C01-8EB4-F2F9B4790D76}">
      <formula1>$H$4:$H$24</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D7DBCA2-C59D-46EE-8D37-4F6C5AA58074}">
          <x14:formula1>
            <xm:f>Controls!$W$4:$W$25</xm:f>
          </x14:formula1>
          <xm:sqref>C4:C19</xm:sqref>
        </x14:dataValidation>
        <x14:dataValidation type="list" allowBlank="1" showInputMessage="1" showErrorMessage="1" xr:uid="{1F9B2783-4A40-4D0B-9605-63B283D02ABC}">
          <x14:formula1>
            <xm:f>Controls!$AQ$4:$AQ$6</xm:f>
          </x14:formula1>
          <xm:sqref>D21:D1048576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0E00-DA2A-4637-A55F-0B2E342BD9D3}">
  <sheetPr codeName="Sheet11">
    <pageSetUpPr fitToPage="1"/>
  </sheetPr>
  <dimension ref="A1:P21"/>
  <sheetViews>
    <sheetView topLeftCell="C1" workbookViewId="0">
      <pane ySplit="3" topLeftCell="A4" activePane="bottomLeft" state="frozen"/>
      <selection pane="bottomLeft" activeCell="A11" sqref="A11"/>
    </sheetView>
  </sheetViews>
  <sheetFormatPr defaultColWidth="8.7265625" defaultRowHeight="14.75" x14ac:dyDescent="0.75"/>
  <cols>
    <col min="1" max="1" width="5" style="86" customWidth="1"/>
    <col min="2" max="2" width="26.86328125" style="70" customWidth="1"/>
    <col min="3" max="3" width="35" style="70" customWidth="1"/>
    <col min="4" max="4" width="20.7265625" style="86" customWidth="1"/>
    <col min="5" max="5" width="3" style="96" bestFit="1" customWidth="1"/>
    <col min="6" max="7" width="11.1328125" style="70" customWidth="1"/>
    <col min="8" max="8" width="13.86328125" style="87" customWidth="1"/>
    <col min="9" max="10" width="12.26953125" style="110" customWidth="1"/>
    <col min="11" max="11" width="30.86328125" style="88" customWidth="1"/>
    <col min="12" max="16384" width="8.7265625" style="70"/>
  </cols>
  <sheetData>
    <row r="1" spans="1:16" ht="2.25" customHeight="1" x14ac:dyDescent="0.75">
      <c r="A1" s="69">
        <v>4</v>
      </c>
      <c r="B1" s="69">
        <f>COLUMN()</f>
        <v>2</v>
      </c>
      <c r="C1" s="69">
        <f>COLUMN()</f>
        <v>3</v>
      </c>
      <c r="D1" s="69">
        <f>COLUMN()</f>
        <v>4</v>
      </c>
      <c r="E1" s="69">
        <f>COLUMN()</f>
        <v>5</v>
      </c>
      <c r="F1" s="69">
        <f>COLUMN()</f>
        <v>6</v>
      </c>
      <c r="G1" s="69">
        <f>COLUMN()</f>
        <v>7</v>
      </c>
      <c r="H1" s="69">
        <f>COLUMN()</f>
        <v>8</v>
      </c>
      <c r="I1" s="69">
        <f>COLUMN()</f>
        <v>9</v>
      </c>
      <c r="J1" s="69">
        <f>COLUMN()</f>
        <v>10</v>
      </c>
      <c r="K1" s="69">
        <f>COLUMN()</f>
        <v>11</v>
      </c>
      <c r="L1" s="69"/>
      <c r="M1" s="69"/>
      <c r="N1" s="69"/>
      <c r="O1" s="69"/>
      <c r="P1" s="69"/>
    </row>
    <row r="2" spans="1:16" ht="31.25" x14ac:dyDescent="1.45">
      <c r="A2" s="424" t="s">
        <v>476</v>
      </c>
      <c r="B2" s="424"/>
      <c r="C2" s="424"/>
      <c r="D2" s="424"/>
      <c r="E2" s="424"/>
      <c r="F2" s="424"/>
      <c r="G2" s="424"/>
      <c r="H2" s="424"/>
      <c r="I2" s="424"/>
      <c r="J2" s="424"/>
      <c r="K2" s="424"/>
    </row>
    <row r="3" spans="1:16" ht="29.5" x14ac:dyDescent="0.75">
      <c r="A3" s="200" t="s">
        <v>172</v>
      </c>
      <c r="B3" s="200" t="s">
        <v>477</v>
      </c>
      <c r="C3" s="200" t="s">
        <v>478</v>
      </c>
      <c r="D3" s="203" t="s">
        <v>93</v>
      </c>
      <c r="E3" s="204" t="s">
        <v>114</v>
      </c>
      <c r="F3" s="200" t="str">
        <f>"Core Hours"&amp;" @ $"&amp;'Core Staff'!$L$5</f>
        <v>Core Hours @ $0</v>
      </c>
      <c r="G3" s="200" t="s">
        <v>326</v>
      </c>
      <c r="H3" s="71" t="s">
        <v>327</v>
      </c>
      <c r="I3" s="100" t="s">
        <v>328</v>
      </c>
      <c r="J3" s="100" t="s">
        <v>318</v>
      </c>
      <c r="K3" s="201" t="s">
        <v>301</v>
      </c>
    </row>
    <row r="4" spans="1:16" x14ac:dyDescent="0.75">
      <c r="A4" s="73">
        <v>1</v>
      </c>
      <c r="B4" s="101"/>
      <c r="C4" s="101"/>
      <c r="D4" s="102"/>
      <c r="E4" s="91" t="str">
        <f>IF(D4="","",VLOOKUP(D4,Controls!$W:$Y,2,FALSE))</f>
        <v/>
      </c>
      <c r="F4" s="103"/>
      <c r="G4" s="103"/>
      <c r="H4" s="131" t="str">
        <f ca="1">IF(G4="","",VLOOKUP(MID(CELL("filename",$A$1),FIND("]",CELL("filename",$A$1))+1,255),Controls!$D:$E,2,FALSE))</f>
        <v/>
      </c>
      <c r="I4" s="104" t="str">
        <f t="shared" ref="I4:I5" si="0">IF(G4="","",G4*H4)</f>
        <v/>
      </c>
      <c r="J4" s="104" t="str">
        <f>IF(F4+G4=0,"",IF(F4="",0,F4*'Core Staff'!$L$5)+IF(I4="",0,I4))</f>
        <v/>
      </c>
      <c r="K4" s="77"/>
    </row>
    <row r="5" spans="1:16" x14ac:dyDescent="0.75">
      <c r="A5" s="78">
        <f t="shared" ref="A5:A18" si="1">A4+1</f>
        <v>2</v>
      </c>
      <c r="B5" s="101"/>
      <c r="C5" s="101"/>
      <c r="D5" s="102"/>
      <c r="E5" s="91" t="str">
        <f>IF(D5="","",VLOOKUP(D5,Controls!$W:$Y,2,FALSE))</f>
        <v/>
      </c>
      <c r="F5" s="103"/>
      <c r="G5" s="103"/>
      <c r="H5" s="131" t="str">
        <f ca="1">IF(G5="","",VLOOKUP(MID(CELL("filename",$A$1),FIND("]",CELL("filename",$A$1))+1,255),Controls!$D:$E,2,FALSE))</f>
        <v/>
      </c>
      <c r="I5" s="104" t="str">
        <f t="shared" si="0"/>
        <v/>
      </c>
      <c r="J5" s="104" t="str">
        <f>IF(F5+G5=0,"",IF(F5="",0,F5*'Core Staff'!$L$5)+IF(I5="",0,I5))</f>
        <v/>
      </c>
      <c r="K5" s="77"/>
    </row>
    <row r="6" spans="1:16" x14ac:dyDescent="0.75">
      <c r="A6" s="78">
        <f t="shared" si="1"/>
        <v>3</v>
      </c>
      <c r="B6" s="101"/>
      <c r="C6" s="101"/>
      <c r="D6" s="102"/>
      <c r="E6" s="91" t="str">
        <f>IF(D6="","",VLOOKUP(D6,Controls!$W:$Y,2,FALSE))</f>
        <v/>
      </c>
      <c r="F6" s="103"/>
      <c r="G6" s="103"/>
      <c r="H6" s="131" t="str">
        <f ca="1">IF(G6="","",VLOOKUP(MID(CELL("filename",$A$1),FIND("]",CELL("filename",$A$1))+1,255),Controls!$D:$E,2,FALSE))</f>
        <v/>
      </c>
      <c r="I6" s="104" t="str">
        <f t="shared" ref="I6:I19" si="2">IF(G6="","",G6*H6)</f>
        <v/>
      </c>
      <c r="J6" s="104" t="str">
        <f>IF(F6+G6=0,"",IF(F6="",0,F6*'Core Staff'!$L$5)+IF(I6="",0,I6))</f>
        <v/>
      </c>
      <c r="K6" s="77"/>
    </row>
    <row r="7" spans="1:16" x14ac:dyDescent="0.75">
      <c r="A7" s="78">
        <f t="shared" si="1"/>
        <v>4</v>
      </c>
      <c r="B7" s="101"/>
      <c r="C7" s="101"/>
      <c r="D7" s="102"/>
      <c r="E7" s="91" t="str">
        <f>IF(D7="","",VLOOKUP(D7,Controls!$W:$Y,2,FALSE))</f>
        <v/>
      </c>
      <c r="F7" s="103"/>
      <c r="G7" s="103"/>
      <c r="H7" s="131" t="str">
        <f ca="1">IF(G7="","",VLOOKUP(MID(CELL("filename",$A$1),FIND("]",CELL("filename",$A$1))+1,255),Controls!$D:$E,2,FALSE))</f>
        <v/>
      </c>
      <c r="I7" s="104" t="str">
        <f t="shared" si="2"/>
        <v/>
      </c>
      <c r="J7" s="104" t="str">
        <f>IF(F7+G7=0,"",IF(F7="",0,F7*'Core Staff'!$L$5)+IF(I7="",0,I7))</f>
        <v/>
      </c>
      <c r="K7" s="77"/>
    </row>
    <row r="8" spans="1:16" x14ac:dyDescent="0.75">
      <c r="A8" s="78">
        <f t="shared" si="1"/>
        <v>5</v>
      </c>
      <c r="B8" s="101"/>
      <c r="C8" s="101"/>
      <c r="D8" s="102"/>
      <c r="E8" s="91" t="str">
        <f>IF(D8="","",VLOOKUP(D8,Controls!$W:$Y,2,FALSE))</f>
        <v/>
      </c>
      <c r="F8" s="103"/>
      <c r="G8" s="103"/>
      <c r="H8" s="131" t="str">
        <f ca="1">IF(G8="","",VLOOKUP(MID(CELL("filename",$A$1),FIND("]",CELL("filename",$A$1))+1,255),Controls!$D:$E,2,FALSE))</f>
        <v/>
      </c>
      <c r="I8" s="104" t="str">
        <f t="shared" si="2"/>
        <v/>
      </c>
      <c r="J8" s="104" t="str">
        <f>IF(F8+G8=0,"",IF(F8="",0,F8*'Core Staff'!$L$5)+IF(I8="",0,I8))</f>
        <v/>
      </c>
      <c r="K8" s="77"/>
    </row>
    <row r="9" spans="1:16" x14ac:dyDescent="0.75">
      <c r="A9" s="78">
        <f t="shared" si="1"/>
        <v>6</v>
      </c>
      <c r="B9" s="101"/>
      <c r="C9" s="101"/>
      <c r="D9" s="105"/>
      <c r="E9" s="91" t="str">
        <f>IF(D9="","",VLOOKUP(D9,Controls!$W:$Y,2,FALSE))</f>
        <v/>
      </c>
      <c r="F9" s="103"/>
      <c r="G9" s="103"/>
      <c r="H9" s="131" t="str">
        <f ca="1">IF(G9="","",VLOOKUP(MID(CELL("filename",$A$1),FIND("]",CELL("filename",$A$1))+1,255),Controls!$D:$E,2,FALSE))</f>
        <v/>
      </c>
      <c r="I9" s="104" t="str">
        <f t="shared" si="2"/>
        <v/>
      </c>
      <c r="J9" s="104" t="str">
        <f>IF(F9+G9=0,"",IF(F9="",0,F9*'Core Staff'!$L$5)+IF(I9="",0,I9))</f>
        <v/>
      </c>
      <c r="K9" s="77"/>
    </row>
    <row r="10" spans="1:16" x14ac:dyDescent="0.75">
      <c r="A10" s="78">
        <f t="shared" si="1"/>
        <v>7</v>
      </c>
      <c r="B10" s="101"/>
      <c r="C10" s="101"/>
      <c r="D10" s="105"/>
      <c r="E10" s="91" t="str">
        <f>IF(D10="","",VLOOKUP(D10,Controls!$W:$Y,2,FALSE))</f>
        <v/>
      </c>
      <c r="F10" s="103"/>
      <c r="G10" s="103"/>
      <c r="H10" s="131" t="str">
        <f ca="1">IF(G10="","",VLOOKUP(MID(CELL("filename",$A$1),FIND("]",CELL("filename",$A$1))+1,255),Controls!$D:$E,2,FALSE))</f>
        <v/>
      </c>
      <c r="I10" s="104" t="str">
        <f t="shared" si="2"/>
        <v/>
      </c>
      <c r="J10" s="104" t="str">
        <f>IF(F10+G10=0,"",IF(F10="",0,F10*'Core Staff'!$L$5)+IF(I10="",0,I10))</f>
        <v/>
      </c>
      <c r="K10" s="77"/>
    </row>
    <row r="11" spans="1:16" x14ac:dyDescent="0.75">
      <c r="A11" s="78">
        <f t="shared" si="1"/>
        <v>8</v>
      </c>
      <c r="B11" s="101"/>
      <c r="C11" s="101"/>
      <c r="D11" s="105"/>
      <c r="E11" s="91" t="str">
        <f>IF(D11="","",VLOOKUP(D11,Controls!$W:$Y,2,FALSE))</f>
        <v/>
      </c>
      <c r="F11" s="103"/>
      <c r="G11" s="103"/>
      <c r="H11" s="131" t="str">
        <f ca="1">IF(G11="","",VLOOKUP(MID(CELL("filename",$A$1),FIND("]",CELL("filename",$A$1))+1,255),Controls!$D:$E,2,FALSE))</f>
        <v/>
      </c>
      <c r="I11" s="104" t="str">
        <f t="shared" si="2"/>
        <v/>
      </c>
      <c r="J11" s="104" t="str">
        <f>IF(F11+G11=0,"",IF(F11="",0,F11*'Core Staff'!$L$5)+IF(I11="",0,I11))</f>
        <v/>
      </c>
      <c r="K11" s="77"/>
    </row>
    <row r="12" spans="1:16" x14ac:dyDescent="0.75">
      <c r="A12" s="78">
        <f t="shared" si="1"/>
        <v>9</v>
      </c>
      <c r="B12" s="101"/>
      <c r="C12" s="101"/>
      <c r="D12" s="105"/>
      <c r="E12" s="91" t="str">
        <f>IF(D12="","",VLOOKUP(D12,Controls!$W:$Y,2,FALSE))</f>
        <v/>
      </c>
      <c r="F12" s="103"/>
      <c r="G12" s="103"/>
      <c r="H12" s="131" t="str">
        <f ca="1">IF(G12="","",VLOOKUP(MID(CELL("filename",$A$1),FIND("]",CELL("filename",$A$1))+1,255),Controls!$D:$E,2,FALSE))</f>
        <v/>
      </c>
      <c r="I12" s="104" t="str">
        <f t="shared" si="2"/>
        <v/>
      </c>
      <c r="J12" s="104" t="str">
        <f>IF(F12+G12=0,"",IF(F12="",0,F12*'Core Staff'!$L$5)+IF(I12="",0,I12))</f>
        <v/>
      </c>
      <c r="K12" s="77"/>
    </row>
    <row r="13" spans="1:16" x14ac:dyDescent="0.75">
      <c r="A13" s="78">
        <f t="shared" si="1"/>
        <v>10</v>
      </c>
      <c r="B13" s="101"/>
      <c r="C13" s="101"/>
      <c r="D13" s="105"/>
      <c r="E13" s="91" t="str">
        <f>IF(D13="","",VLOOKUP(D13,Controls!$W:$Y,2,FALSE))</f>
        <v/>
      </c>
      <c r="F13" s="103"/>
      <c r="G13" s="103"/>
      <c r="H13" s="131" t="str">
        <f ca="1">IF(G13="","",VLOOKUP(MID(CELL("filename",$A$1),FIND("]",CELL("filename",$A$1))+1,255),Controls!$D:$E,2,FALSE))</f>
        <v/>
      </c>
      <c r="I13" s="104" t="str">
        <f t="shared" si="2"/>
        <v/>
      </c>
      <c r="J13" s="104" t="str">
        <f>IF(F13+G13=0,"",IF(F13="",0,F13*'Core Staff'!$L$5)+IF(I13="",0,I13))</f>
        <v/>
      </c>
      <c r="K13" s="77"/>
    </row>
    <row r="14" spans="1:16" x14ac:dyDescent="0.75">
      <c r="A14" s="78">
        <f t="shared" si="1"/>
        <v>11</v>
      </c>
      <c r="B14" s="101"/>
      <c r="C14" s="101"/>
      <c r="D14" s="105"/>
      <c r="E14" s="91" t="str">
        <f>IF(D14="","",VLOOKUP(D14,Controls!$W:$Y,2,FALSE))</f>
        <v/>
      </c>
      <c r="F14" s="103"/>
      <c r="G14" s="103"/>
      <c r="H14" s="131" t="str">
        <f ca="1">IF(G14="","",VLOOKUP(MID(CELL("filename",$A$1),FIND("]",CELL("filename",$A$1))+1,255),Controls!$D:$E,2,FALSE))</f>
        <v/>
      </c>
      <c r="I14" s="104" t="str">
        <f t="shared" si="2"/>
        <v/>
      </c>
      <c r="J14" s="104" t="str">
        <f>IF(F14+G14=0,"",IF(F14="",0,F14*'Core Staff'!$L$5)+IF(I14="",0,I14))</f>
        <v/>
      </c>
      <c r="K14" s="77"/>
    </row>
    <row r="15" spans="1:16" x14ac:dyDescent="0.75">
      <c r="A15" s="78">
        <f t="shared" si="1"/>
        <v>12</v>
      </c>
      <c r="B15" s="101"/>
      <c r="C15" s="101"/>
      <c r="D15" s="105"/>
      <c r="E15" s="91" t="str">
        <f>IF(D15="","",VLOOKUP(D15,Controls!$W:$Y,2,FALSE))</f>
        <v/>
      </c>
      <c r="F15" s="103"/>
      <c r="G15" s="103"/>
      <c r="H15" s="131" t="str">
        <f ca="1">IF(G15="","",VLOOKUP(MID(CELL("filename",$A$1),FIND("]",CELL("filename",$A$1))+1,255),Controls!$D:$E,2,FALSE))</f>
        <v/>
      </c>
      <c r="I15" s="104" t="str">
        <f t="shared" si="2"/>
        <v/>
      </c>
      <c r="J15" s="104" t="str">
        <f>IF(F15+G15=0,"",IF(F15="",0,F15*'Core Staff'!$L$5)+IF(I15="",0,I15))</f>
        <v/>
      </c>
      <c r="K15" s="77"/>
    </row>
    <row r="16" spans="1:16" x14ac:dyDescent="0.75">
      <c r="A16" s="78">
        <f t="shared" si="1"/>
        <v>13</v>
      </c>
      <c r="B16" s="101"/>
      <c r="C16" s="101"/>
      <c r="D16" s="105"/>
      <c r="E16" s="91" t="str">
        <f>IF(D16="","",VLOOKUP(D16,Controls!$W:$Y,2,FALSE))</f>
        <v/>
      </c>
      <c r="F16" s="103"/>
      <c r="G16" s="103"/>
      <c r="H16" s="131" t="str">
        <f ca="1">IF(G16="","",VLOOKUP(MID(CELL("filename",$A$1),FIND("]",CELL("filename",$A$1))+1,255),Controls!$D:$E,2,FALSE))</f>
        <v/>
      </c>
      <c r="I16" s="104" t="str">
        <f t="shared" si="2"/>
        <v/>
      </c>
      <c r="J16" s="104" t="str">
        <f>IF(F16+G16=0,"",IF(F16="",0,F16*'Core Staff'!$L$5)+IF(I16="",0,I16))</f>
        <v/>
      </c>
      <c r="K16" s="77"/>
    </row>
    <row r="17" spans="1:11" x14ac:dyDescent="0.75">
      <c r="A17" s="78">
        <f t="shared" si="1"/>
        <v>14</v>
      </c>
      <c r="B17" s="101"/>
      <c r="C17" s="101"/>
      <c r="D17" s="105"/>
      <c r="E17" s="91" t="str">
        <f>IF(D17="","",VLOOKUP(D17,Controls!$W:$Y,2,FALSE))</f>
        <v/>
      </c>
      <c r="F17" s="103"/>
      <c r="G17" s="103"/>
      <c r="H17" s="131" t="str">
        <f ca="1">IF(G17="","",VLOOKUP(MID(CELL("filename",$A$1),FIND("]",CELL("filename",$A$1))+1,255),Controls!$D:$E,2,FALSE))</f>
        <v/>
      </c>
      <c r="I17" s="104" t="str">
        <f t="shared" si="2"/>
        <v/>
      </c>
      <c r="J17" s="104" t="str">
        <f>IF(F17+G17=0,"",IF(F17="",0,F17*'Core Staff'!$L$5)+IF(I17="",0,I17))</f>
        <v/>
      </c>
      <c r="K17" s="77"/>
    </row>
    <row r="18" spans="1:11" x14ac:dyDescent="0.75">
      <c r="A18" s="78">
        <f t="shared" si="1"/>
        <v>15</v>
      </c>
      <c r="B18" s="101"/>
      <c r="C18" s="101"/>
      <c r="D18" s="105"/>
      <c r="E18" s="91" t="str">
        <f>IF(D18="","",VLOOKUP(D18,Controls!$W:$Y,2,FALSE))</f>
        <v/>
      </c>
      <c r="F18" s="103"/>
      <c r="G18" s="103"/>
      <c r="H18" s="131" t="str">
        <f ca="1">IF(G18="","",VLOOKUP(MID(CELL("filename",$A$1),FIND("]",CELL("filename",$A$1))+1,255),Controls!$D:$E,2,FALSE))</f>
        <v/>
      </c>
      <c r="I18" s="104" t="str">
        <f t="shared" ref="I18" si="3">IF(G18="","",G18*H18)</f>
        <v/>
      </c>
      <c r="J18" s="104" t="str">
        <f>IF(F18+G18=0,"",IF(F18="",0,F18*'Core Staff'!$L$5)+IF(I18="",0,I18))</f>
        <v/>
      </c>
      <c r="K18" s="77"/>
    </row>
    <row r="19" spans="1:11" ht="15" customHeight="1" x14ac:dyDescent="0.75">
      <c r="A19" s="106">
        <v>999</v>
      </c>
      <c r="B19" s="107" t="s">
        <v>310</v>
      </c>
      <c r="C19" s="107"/>
      <c r="D19" s="105"/>
      <c r="E19" s="91" t="str">
        <f>IF(D19="","",VLOOKUP(D19,Controls!$W:$Y,2,FALSE))</f>
        <v/>
      </c>
      <c r="F19" s="103"/>
      <c r="G19" s="103"/>
      <c r="H19" s="131" t="str">
        <f ca="1">IF(G19="","",VLOOKUP(MID(CELL("filename",$A$1),FIND("]",CELL("filename",$A$1))+1,255),Controls!$D:$E,2,FALSE))</f>
        <v/>
      </c>
      <c r="I19" s="104" t="str">
        <f t="shared" si="2"/>
        <v/>
      </c>
      <c r="J19" s="104" t="str">
        <f>IF(F19+G19=0,"",IF(F19="",0,F19*'Core Staff'!$L$5)+IF(I19="",0,I19))</f>
        <v/>
      </c>
      <c r="K19" s="77"/>
    </row>
    <row r="20" spans="1:11" ht="15.65" customHeight="1" x14ac:dyDescent="0.75">
      <c r="A20" s="82"/>
      <c r="B20" s="388" t="s">
        <v>479</v>
      </c>
      <c r="C20" s="390"/>
      <c r="D20" s="390"/>
      <c r="E20" s="423"/>
      <c r="F20" s="108">
        <f>SUMIF($E4:$E19,Controls!$AQ$5,F4:F19)</f>
        <v>0</v>
      </c>
      <c r="G20" s="108">
        <f>SUMIF($E4:$E19,Controls!$AQ$5,G4:G19)</f>
        <v>0</v>
      </c>
      <c r="H20" s="83">
        <f>IF(G20=0,0,I20/G20)</f>
        <v>0</v>
      </c>
      <c r="I20" s="95">
        <f>SUMIF($E4:$E19,Controls!$AQ$5,I4:I19)</f>
        <v>0</v>
      </c>
      <c r="J20" s="95">
        <f>SUMIF($E4:$E19,Controls!$AQ$5,J4:J19)</f>
        <v>0</v>
      </c>
      <c r="K20" s="85"/>
    </row>
    <row r="21" spans="1:11" x14ac:dyDescent="0.75">
      <c r="E21" s="109"/>
    </row>
  </sheetData>
  <mergeCells count="2">
    <mergeCell ref="B20:E20"/>
    <mergeCell ref="A2:K2"/>
  </mergeCells>
  <conditionalFormatting sqref="A1:ZZ3 A20:ZZ1048576 A4:G19 I4:ZZ19">
    <cfRule type="expression" priority="7" stopIfTrue="1">
      <formula>ROW($A1)&lt;$A$1</formula>
    </cfRule>
    <cfRule type="expression" priority="8" stopIfTrue="1">
      <formula>A$1=""</formula>
    </cfRule>
    <cfRule type="expression" priority="9" stopIfTrue="1">
      <formula>$A1=""</formula>
    </cfRule>
    <cfRule type="cellIs" dxfId="21" priority="10" operator="equal">
      <formula>"√"</formula>
    </cfRule>
    <cfRule type="cellIs" dxfId="20" priority="11" operator="equal">
      <formula>"X"</formula>
    </cfRule>
    <cfRule type="expression" dxfId="19" priority="12">
      <formula>ROW($A1)/2=ROUND(ROW($A1)/2,0)</formula>
    </cfRule>
  </conditionalFormatting>
  <conditionalFormatting sqref="H4:H19">
    <cfRule type="expression" priority="1" stopIfTrue="1">
      <formula>ROW($A4)&lt;$A$1</formula>
    </cfRule>
    <cfRule type="expression" priority="2" stopIfTrue="1">
      <formula>H$1=""</formula>
    </cfRule>
    <cfRule type="expression" priority="3" stopIfTrue="1">
      <formula>$A4=""</formula>
    </cfRule>
    <cfRule type="cellIs" dxfId="18" priority="4" operator="equal">
      <formula>"√"</formula>
    </cfRule>
    <cfRule type="cellIs" dxfId="17" priority="5" operator="equal">
      <formula>"X"</formula>
    </cfRule>
    <cfRule type="expression" dxfId="16" priority="6">
      <formula>ROW($A4)/2=ROUND(ROW($A4)/2,0)</formula>
    </cfRule>
  </conditionalFormatting>
  <dataValidations count="3">
    <dataValidation type="list" allowBlank="1" showInputMessage="1" showErrorMessage="1" sqref="D3" xr:uid="{32AE4A64-A841-4DE5-B1D0-7D8C199288AD}">
      <formula1>$I$4:$I$24</formula1>
    </dataValidation>
    <dataValidation type="list" allowBlank="1" showInputMessage="1" showErrorMessage="1" sqref="D21:D1048576" xr:uid="{144C1BB9-E3A3-4E58-8889-2615E07BD650}">
      <formula1>$T$4:$T$26</formula1>
    </dataValidation>
    <dataValidation type="list" allowBlank="1" showInputMessage="1" showErrorMessage="1" sqref="E3:E19" xr:uid="{160D298F-6540-4A4E-B527-353038B36E5F}">
      <formula1>$W$4:$W$6</formula1>
    </dataValidation>
  </dataValidations>
  <pageMargins left="0.7" right="0.7" top="0.75" bottom="0.75" header="0.3" footer="0.3"/>
  <pageSetup scale="69"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20A4F7-8122-42C1-9AB3-C3FFB6C0E541}">
          <x14:formula1>
            <xm:f>Controls!$W$4:$W$25</xm:f>
          </x14:formula1>
          <xm:sqref>D4:D19</xm:sqref>
        </x14:dataValidation>
        <x14:dataValidation type="list" allowBlank="1" showInputMessage="1" showErrorMessage="1" xr:uid="{5947F83D-09D4-4E89-A16E-8698C3F0BD58}">
          <x14:formula1>
            <xm:f>Controls!$AQ$4:$AQ$6</xm:f>
          </x14:formula1>
          <xm:sqref>E21:E1048576</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27377-A093-4EFE-B884-D1835B0334A2}">
  <sheetPr codeName="Sheet3">
    <pageSetUpPr fitToPage="1"/>
  </sheetPr>
  <dimension ref="A1:U39"/>
  <sheetViews>
    <sheetView zoomScaleNormal="100" zoomScaleSheetLayoutView="100" workbookViewId="0">
      <pane ySplit="4" topLeftCell="A5" activePane="bottomLeft" state="frozen"/>
      <selection pane="bottomLeft" activeCell="B5" sqref="B5"/>
    </sheetView>
  </sheetViews>
  <sheetFormatPr defaultColWidth="8.7265625" defaultRowHeight="15" customHeight="1" x14ac:dyDescent="0.75"/>
  <cols>
    <col min="1" max="1" width="5" style="86" customWidth="1"/>
    <col min="2" max="2" width="25.1328125" style="70" customWidth="1"/>
    <col min="3" max="3" width="37.7265625" style="97" customWidth="1"/>
    <col min="4" max="4" width="13.7265625" style="86" customWidth="1"/>
    <col min="5" max="5" width="3" style="96" bestFit="1" customWidth="1"/>
    <col min="6" max="6" width="14" style="86" customWidth="1"/>
    <col min="7" max="7" width="9.7265625" style="86" customWidth="1"/>
    <col min="8" max="8" width="18.26953125" style="97" customWidth="1"/>
    <col min="9" max="9" width="13.40625" style="70" customWidth="1"/>
    <col min="10" max="10" width="7.26953125" style="70" customWidth="1"/>
    <col min="11" max="20" width="10.86328125" style="70" customWidth="1"/>
    <col min="21" max="21" width="32.26953125" style="88" customWidth="1"/>
    <col min="22" max="16384" width="8.7265625" style="70"/>
  </cols>
  <sheetData>
    <row r="1" spans="1:21" ht="2.9" customHeight="1" x14ac:dyDescent="0.75">
      <c r="A1" s="69">
        <v>5</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f>COLUMN()</f>
        <v>14</v>
      </c>
      <c r="O1" s="69">
        <f>COLUMN()</f>
        <v>15</v>
      </c>
      <c r="P1" s="69">
        <f>COLUMN()</f>
        <v>16</v>
      </c>
      <c r="Q1" s="69">
        <f>COLUMN()</f>
        <v>17</v>
      </c>
      <c r="R1" s="69">
        <f>COLUMN()</f>
        <v>18</v>
      </c>
      <c r="S1" s="69">
        <f>COLUMN()</f>
        <v>19</v>
      </c>
      <c r="T1" s="69">
        <f>COLUMN()</f>
        <v>20</v>
      </c>
      <c r="U1" s="69">
        <f>COLUMN()</f>
        <v>21</v>
      </c>
    </row>
    <row r="2" spans="1:21" ht="31.25" x14ac:dyDescent="1.45">
      <c r="A2" s="383" t="s">
        <v>480</v>
      </c>
      <c r="B2" s="384"/>
      <c r="C2" s="384"/>
      <c r="D2" s="384"/>
      <c r="E2" s="384"/>
      <c r="F2" s="384"/>
      <c r="G2" s="384"/>
      <c r="H2" s="384"/>
      <c r="I2" s="384"/>
      <c r="J2" s="384"/>
      <c r="K2" s="384"/>
      <c r="L2" s="384"/>
      <c r="M2" s="384"/>
      <c r="N2" s="384"/>
      <c r="O2" s="384"/>
      <c r="P2" s="384"/>
      <c r="Q2" s="384"/>
      <c r="R2" s="384"/>
      <c r="S2" s="384"/>
      <c r="T2" s="384"/>
      <c r="U2" s="385"/>
    </row>
    <row r="3" spans="1:21" s="89" customFormat="1" ht="17.45" customHeight="1" x14ac:dyDescent="0.75">
      <c r="A3" s="446" t="s">
        <v>172</v>
      </c>
      <c r="B3" s="446" t="s">
        <v>481</v>
      </c>
      <c r="C3" s="446" t="s">
        <v>482</v>
      </c>
      <c r="D3" s="446" t="s">
        <v>93</v>
      </c>
      <c r="E3" s="487" t="s">
        <v>114</v>
      </c>
      <c r="F3" s="446" t="s">
        <v>483</v>
      </c>
      <c r="G3" s="464" t="s">
        <v>484</v>
      </c>
      <c r="H3" s="465"/>
      <c r="I3" s="446" t="s">
        <v>485</v>
      </c>
      <c r="J3" s="446" t="s">
        <v>486</v>
      </c>
      <c r="K3" s="464" t="s">
        <v>487</v>
      </c>
      <c r="L3" s="478"/>
      <c r="M3" s="478"/>
      <c r="N3" s="478"/>
      <c r="O3" s="478"/>
      <c r="P3" s="478"/>
      <c r="Q3" s="478"/>
      <c r="R3" s="478"/>
      <c r="S3" s="478"/>
      <c r="T3" s="465"/>
      <c r="U3" s="357" t="s">
        <v>301</v>
      </c>
    </row>
    <row r="4" spans="1:21" s="89" customFormat="1" ht="15.95" customHeight="1" x14ac:dyDescent="0.75">
      <c r="A4" s="447"/>
      <c r="B4" s="447"/>
      <c r="C4" s="447"/>
      <c r="D4" s="447"/>
      <c r="E4" s="488"/>
      <c r="F4" s="447"/>
      <c r="G4" s="199" t="s">
        <v>488</v>
      </c>
      <c r="H4" s="199" t="s">
        <v>489</v>
      </c>
      <c r="I4" s="447"/>
      <c r="J4" s="447"/>
      <c r="K4" s="205" t="s">
        <v>490</v>
      </c>
      <c r="L4" s="205" t="s">
        <v>491</v>
      </c>
      <c r="M4" s="205" t="s">
        <v>492</v>
      </c>
      <c r="N4" s="205" t="s">
        <v>493</v>
      </c>
      <c r="O4" s="205" t="s">
        <v>494</v>
      </c>
      <c r="P4" s="205" t="s">
        <v>495</v>
      </c>
      <c r="Q4" s="205" t="s">
        <v>496</v>
      </c>
      <c r="R4" s="205" t="s">
        <v>497</v>
      </c>
      <c r="S4" s="205" t="s">
        <v>498</v>
      </c>
      <c r="T4" s="205" t="s">
        <v>499</v>
      </c>
      <c r="U4" s="357"/>
    </row>
    <row r="5" spans="1:21" s="287" customFormat="1" ht="15" customHeight="1" x14ac:dyDescent="0.75">
      <c r="A5" s="132">
        <v>1</v>
      </c>
      <c r="B5" s="280"/>
      <c r="C5" s="280"/>
      <c r="D5" s="281"/>
      <c r="E5" s="282" t="str">
        <f>IF(D5="","",VLOOKUP(D5,Controls!$W:$Y,2,FALSE))</f>
        <v/>
      </c>
      <c r="F5" s="281"/>
      <c r="G5" s="281"/>
      <c r="H5" s="283"/>
      <c r="I5" s="284"/>
      <c r="J5" s="285"/>
      <c r="K5" s="284"/>
      <c r="L5" s="284"/>
      <c r="M5" s="284"/>
      <c r="N5" s="284"/>
      <c r="O5" s="284"/>
      <c r="P5" s="284"/>
      <c r="Q5" s="284"/>
      <c r="R5" s="284"/>
      <c r="S5" s="284"/>
      <c r="T5" s="284"/>
      <c r="U5" s="286"/>
    </row>
    <row r="6" spans="1:21" s="287" customFormat="1" ht="15" customHeight="1" x14ac:dyDescent="0.75">
      <c r="A6" s="281">
        <f>A5+1</f>
        <v>2</v>
      </c>
      <c r="B6" s="280"/>
      <c r="C6" s="280"/>
      <c r="D6" s="281"/>
      <c r="E6" s="282" t="str">
        <f>IF(D6="","",VLOOKUP(D6,Controls!$W:$Y,2,FALSE))</f>
        <v/>
      </c>
      <c r="F6" s="281"/>
      <c r="G6" s="281"/>
      <c r="H6" s="283"/>
      <c r="I6" s="284"/>
      <c r="J6" s="285"/>
      <c r="K6" s="284"/>
      <c r="L6" s="284"/>
      <c r="M6" s="284"/>
      <c r="N6" s="284"/>
      <c r="O6" s="284"/>
      <c r="P6" s="284"/>
      <c r="Q6" s="284"/>
      <c r="R6" s="284"/>
      <c r="S6" s="284"/>
      <c r="T6" s="284"/>
      <c r="U6" s="286"/>
    </row>
    <row r="7" spans="1:21" s="287" customFormat="1" ht="15" customHeight="1" x14ac:dyDescent="0.75">
      <c r="A7" s="281">
        <f t="shared" ref="A7:A37" si="0">A6+1</f>
        <v>3</v>
      </c>
      <c r="B7" s="280"/>
      <c r="C7" s="280"/>
      <c r="D7" s="281"/>
      <c r="E7" s="282" t="str">
        <f>IF(D7="","",VLOOKUP(D7,Controls!$W:$Y,2,FALSE))</f>
        <v/>
      </c>
      <c r="F7" s="281"/>
      <c r="G7" s="281"/>
      <c r="H7" s="283"/>
      <c r="I7" s="284"/>
      <c r="J7" s="285"/>
      <c r="K7" s="284"/>
      <c r="L7" s="284"/>
      <c r="M7" s="284"/>
      <c r="N7" s="284"/>
      <c r="O7" s="284"/>
      <c r="P7" s="284"/>
      <c r="Q7" s="284"/>
      <c r="R7" s="284"/>
      <c r="S7" s="284"/>
      <c r="T7" s="284"/>
      <c r="U7" s="286"/>
    </row>
    <row r="8" spans="1:21" s="287" customFormat="1" ht="15" customHeight="1" x14ac:dyDescent="0.75">
      <c r="A8" s="281">
        <f t="shared" si="0"/>
        <v>4</v>
      </c>
      <c r="B8" s="280"/>
      <c r="C8" s="280"/>
      <c r="D8" s="281"/>
      <c r="E8" s="282" t="str">
        <f>IF(D8="","",VLOOKUP(D8,Controls!$W:$Y,2,FALSE))</f>
        <v/>
      </c>
      <c r="F8" s="281"/>
      <c r="G8" s="281"/>
      <c r="H8" s="283"/>
      <c r="I8" s="284"/>
      <c r="J8" s="285"/>
      <c r="K8" s="284"/>
      <c r="L8" s="284"/>
      <c r="M8" s="284"/>
      <c r="N8" s="284"/>
      <c r="O8" s="284"/>
      <c r="P8" s="284"/>
      <c r="Q8" s="284"/>
      <c r="R8" s="284"/>
      <c r="S8" s="284"/>
      <c r="T8" s="284"/>
      <c r="U8" s="286"/>
    </row>
    <row r="9" spans="1:21" s="287" customFormat="1" ht="15" customHeight="1" x14ac:dyDescent="0.75">
      <c r="A9" s="281">
        <f t="shared" si="0"/>
        <v>5</v>
      </c>
      <c r="B9" s="280"/>
      <c r="C9" s="280"/>
      <c r="D9" s="281"/>
      <c r="E9" s="282" t="str">
        <f>IF(D9="","",VLOOKUP(D9,Controls!$W:$Y,2,FALSE))</f>
        <v/>
      </c>
      <c r="F9" s="281"/>
      <c r="G9" s="281"/>
      <c r="H9" s="283"/>
      <c r="I9" s="284"/>
      <c r="J9" s="285"/>
      <c r="K9" s="284"/>
      <c r="L9" s="284"/>
      <c r="M9" s="284"/>
      <c r="N9" s="284"/>
      <c r="O9" s="284"/>
      <c r="P9" s="284"/>
      <c r="Q9" s="284"/>
      <c r="R9" s="284"/>
      <c r="S9" s="284"/>
      <c r="T9" s="284"/>
      <c r="U9" s="286"/>
    </row>
    <row r="10" spans="1:21" s="287" customFormat="1" ht="15" customHeight="1" x14ac:dyDescent="0.75">
      <c r="A10" s="281">
        <f t="shared" si="0"/>
        <v>6</v>
      </c>
      <c r="B10" s="280"/>
      <c r="C10" s="280"/>
      <c r="D10" s="281"/>
      <c r="E10" s="282" t="str">
        <f>IF(D10="","",VLOOKUP(D10,Controls!$W:$Y,2,FALSE))</f>
        <v/>
      </c>
      <c r="F10" s="281"/>
      <c r="G10" s="281"/>
      <c r="H10" s="283"/>
      <c r="I10" s="284"/>
      <c r="J10" s="285"/>
      <c r="K10" s="284"/>
      <c r="L10" s="284"/>
      <c r="M10" s="284"/>
      <c r="N10" s="284"/>
      <c r="O10" s="284"/>
      <c r="P10" s="284"/>
      <c r="Q10" s="284"/>
      <c r="R10" s="284"/>
      <c r="S10" s="284"/>
      <c r="T10" s="284"/>
      <c r="U10" s="286"/>
    </row>
    <row r="11" spans="1:21" s="287" customFormat="1" ht="15" customHeight="1" x14ac:dyDescent="0.75">
      <c r="A11" s="281">
        <f t="shared" si="0"/>
        <v>7</v>
      </c>
      <c r="B11" s="280"/>
      <c r="C11" s="280"/>
      <c r="D11" s="281"/>
      <c r="E11" s="282" t="str">
        <f>IF(D11="","",VLOOKUP(D11,Controls!$W:$Y,2,FALSE))</f>
        <v/>
      </c>
      <c r="F11" s="281"/>
      <c r="G11" s="281"/>
      <c r="H11" s="283"/>
      <c r="I11" s="284"/>
      <c r="J11" s="285"/>
      <c r="K11" s="284"/>
      <c r="L11" s="284"/>
      <c r="M11" s="284"/>
      <c r="N11" s="284"/>
      <c r="O11" s="284"/>
      <c r="P11" s="284"/>
      <c r="Q11" s="284"/>
      <c r="R11" s="284"/>
      <c r="S11" s="284"/>
      <c r="T11" s="284"/>
      <c r="U11" s="286"/>
    </row>
    <row r="12" spans="1:21" s="287" customFormat="1" ht="15" customHeight="1" x14ac:dyDescent="0.75">
      <c r="A12" s="281">
        <f t="shared" si="0"/>
        <v>8</v>
      </c>
      <c r="B12" s="280"/>
      <c r="C12" s="280"/>
      <c r="D12" s="281"/>
      <c r="E12" s="282" t="str">
        <f>IF(D12="","",VLOOKUP(D12,Controls!$W:$Y,2,FALSE))</f>
        <v/>
      </c>
      <c r="F12" s="281"/>
      <c r="G12" s="281"/>
      <c r="H12" s="283"/>
      <c r="I12" s="284"/>
      <c r="J12" s="285"/>
      <c r="K12" s="284"/>
      <c r="L12" s="284"/>
      <c r="M12" s="284"/>
      <c r="N12" s="284"/>
      <c r="O12" s="284"/>
      <c r="P12" s="284"/>
      <c r="Q12" s="284"/>
      <c r="R12" s="284"/>
      <c r="S12" s="284"/>
      <c r="T12" s="284"/>
      <c r="U12" s="286"/>
    </row>
    <row r="13" spans="1:21" s="287" customFormat="1" ht="15" customHeight="1" x14ac:dyDescent="0.75">
      <c r="A13" s="281">
        <f t="shared" si="0"/>
        <v>9</v>
      </c>
      <c r="B13" s="280"/>
      <c r="C13" s="280"/>
      <c r="D13" s="281"/>
      <c r="E13" s="282" t="str">
        <f>IF(D13="","",VLOOKUP(D13,Controls!$W:$Y,2,FALSE))</f>
        <v/>
      </c>
      <c r="F13" s="281"/>
      <c r="G13" s="281"/>
      <c r="H13" s="283"/>
      <c r="I13" s="284"/>
      <c r="J13" s="285"/>
      <c r="K13" s="284"/>
      <c r="L13" s="284"/>
      <c r="M13" s="284"/>
      <c r="N13" s="284"/>
      <c r="O13" s="284"/>
      <c r="P13" s="284"/>
      <c r="Q13" s="284"/>
      <c r="R13" s="284"/>
      <c r="S13" s="284"/>
      <c r="T13" s="284"/>
      <c r="U13" s="286"/>
    </row>
    <row r="14" spans="1:21" s="287" customFormat="1" ht="15" customHeight="1" x14ac:dyDescent="0.75">
      <c r="A14" s="281">
        <f t="shared" si="0"/>
        <v>10</v>
      </c>
      <c r="B14" s="280"/>
      <c r="C14" s="280"/>
      <c r="D14" s="132"/>
      <c r="E14" s="282" t="str">
        <f>IF(D14="","",VLOOKUP(D14,Controls!$W:$Y,2,FALSE))</f>
        <v/>
      </c>
      <c r="F14" s="281"/>
      <c r="G14" s="281"/>
      <c r="H14" s="283"/>
      <c r="I14" s="284"/>
      <c r="J14" s="285"/>
      <c r="K14" s="284"/>
      <c r="L14" s="284"/>
      <c r="M14" s="284"/>
      <c r="N14" s="284"/>
      <c r="O14" s="284"/>
      <c r="P14" s="284"/>
      <c r="Q14" s="284"/>
      <c r="R14" s="284"/>
      <c r="S14" s="284"/>
      <c r="T14" s="284"/>
      <c r="U14" s="286"/>
    </row>
    <row r="15" spans="1:21" s="287" customFormat="1" ht="15" customHeight="1" x14ac:dyDescent="0.75">
      <c r="A15" s="281">
        <f t="shared" si="0"/>
        <v>11</v>
      </c>
      <c r="B15" s="280"/>
      <c r="C15" s="280"/>
      <c r="D15" s="132"/>
      <c r="E15" s="282" t="str">
        <f>IF(D15="","",VLOOKUP(D15,Controls!$W:$Y,2,FALSE))</f>
        <v/>
      </c>
      <c r="F15" s="281"/>
      <c r="G15" s="281"/>
      <c r="H15" s="283"/>
      <c r="I15" s="284"/>
      <c r="J15" s="285"/>
      <c r="K15" s="284"/>
      <c r="L15" s="284"/>
      <c r="M15" s="284"/>
      <c r="N15" s="284"/>
      <c r="O15" s="284"/>
      <c r="P15" s="284"/>
      <c r="Q15" s="284"/>
      <c r="R15" s="284"/>
      <c r="S15" s="284"/>
      <c r="T15" s="284"/>
      <c r="U15" s="286"/>
    </row>
    <row r="16" spans="1:21" s="287" customFormat="1" ht="15" customHeight="1" x14ac:dyDescent="0.75">
      <c r="A16" s="281">
        <f t="shared" si="0"/>
        <v>12</v>
      </c>
      <c r="B16" s="280"/>
      <c r="C16" s="280"/>
      <c r="D16" s="132"/>
      <c r="E16" s="282" t="str">
        <f>IF(D16="","",VLOOKUP(D16,Controls!$W:$Y,2,FALSE))</f>
        <v/>
      </c>
      <c r="F16" s="281"/>
      <c r="G16" s="281"/>
      <c r="H16" s="283"/>
      <c r="I16" s="284"/>
      <c r="J16" s="285"/>
      <c r="K16" s="284"/>
      <c r="L16" s="284"/>
      <c r="M16" s="284"/>
      <c r="N16" s="284"/>
      <c r="O16" s="284"/>
      <c r="P16" s="284"/>
      <c r="Q16" s="284"/>
      <c r="R16" s="284"/>
      <c r="S16" s="284"/>
      <c r="T16" s="284"/>
      <c r="U16" s="286"/>
    </row>
    <row r="17" spans="1:21" s="287" customFormat="1" ht="15" customHeight="1" x14ac:dyDescent="0.75">
      <c r="A17" s="281">
        <f t="shared" si="0"/>
        <v>13</v>
      </c>
      <c r="B17" s="280"/>
      <c r="C17" s="280"/>
      <c r="D17" s="132"/>
      <c r="E17" s="282" t="str">
        <f>IF(D17="","",VLOOKUP(D17,Controls!$W:$Y,2,FALSE))</f>
        <v/>
      </c>
      <c r="F17" s="281"/>
      <c r="G17" s="281"/>
      <c r="H17" s="283"/>
      <c r="I17" s="284"/>
      <c r="J17" s="285"/>
      <c r="K17" s="284"/>
      <c r="L17" s="284"/>
      <c r="M17" s="284"/>
      <c r="N17" s="284"/>
      <c r="O17" s="284"/>
      <c r="P17" s="284"/>
      <c r="Q17" s="284"/>
      <c r="R17" s="284"/>
      <c r="S17" s="284"/>
      <c r="T17" s="284"/>
      <c r="U17" s="286"/>
    </row>
    <row r="18" spans="1:21" s="287" customFormat="1" ht="15" customHeight="1" x14ac:dyDescent="0.75">
      <c r="A18" s="281">
        <f t="shared" si="0"/>
        <v>14</v>
      </c>
      <c r="B18" s="280"/>
      <c r="C18" s="280"/>
      <c r="D18" s="132"/>
      <c r="E18" s="282" t="str">
        <f>IF(D18="","",VLOOKUP(D18,Controls!$W:$Y,2,FALSE))</f>
        <v/>
      </c>
      <c r="F18" s="281"/>
      <c r="G18" s="281"/>
      <c r="H18" s="283"/>
      <c r="I18" s="284"/>
      <c r="J18" s="285"/>
      <c r="K18" s="284"/>
      <c r="L18" s="284"/>
      <c r="M18" s="284"/>
      <c r="N18" s="284"/>
      <c r="O18" s="284"/>
      <c r="P18" s="284"/>
      <c r="Q18" s="284"/>
      <c r="R18" s="284"/>
      <c r="S18" s="284"/>
      <c r="T18" s="284"/>
      <c r="U18" s="286"/>
    </row>
    <row r="19" spans="1:21" s="287" customFormat="1" ht="15" customHeight="1" x14ac:dyDescent="0.75">
      <c r="A19" s="281">
        <f t="shared" si="0"/>
        <v>15</v>
      </c>
      <c r="B19" s="280"/>
      <c r="C19" s="280"/>
      <c r="D19" s="132"/>
      <c r="E19" s="282" t="str">
        <f>IF(D19="","",VLOOKUP(D19,Controls!$W:$Y,2,FALSE))</f>
        <v/>
      </c>
      <c r="F19" s="281"/>
      <c r="G19" s="281"/>
      <c r="H19" s="283"/>
      <c r="I19" s="284"/>
      <c r="J19" s="285"/>
      <c r="K19" s="284"/>
      <c r="L19" s="284"/>
      <c r="M19" s="284"/>
      <c r="N19" s="284"/>
      <c r="O19" s="284"/>
      <c r="P19" s="284"/>
      <c r="Q19" s="284"/>
      <c r="R19" s="284"/>
      <c r="S19" s="284"/>
      <c r="T19" s="284"/>
      <c r="U19" s="286"/>
    </row>
    <row r="20" spans="1:21" s="287" customFormat="1" ht="15" customHeight="1" x14ac:dyDescent="0.75">
      <c r="A20" s="281">
        <f t="shared" si="0"/>
        <v>16</v>
      </c>
      <c r="B20" s="280"/>
      <c r="C20" s="280"/>
      <c r="D20" s="132"/>
      <c r="E20" s="282" t="str">
        <f>IF(D20="","",VLOOKUP(D20,Controls!$W:$Y,2,FALSE))</f>
        <v/>
      </c>
      <c r="F20" s="281"/>
      <c r="G20" s="281"/>
      <c r="H20" s="283"/>
      <c r="I20" s="284"/>
      <c r="J20" s="285"/>
      <c r="K20" s="284"/>
      <c r="L20" s="284"/>
      <c r="M20" s="284"/>
      <c r="N20" s="284"/>
      <c r="O20" s="284"/>
      <c r="P20" s="284"/>
      <c r="Q20" s="284"/>
      <c r="R20" s="284"/>
      <c r="S20" s="284"/>
      <c r="T20" s="284"/>
      <c r="U20" s="286"/>
    </row>
    <row r="21" spans="1:21" s="287" customFormat="1" ht="15" customHeight="1" x14ac:dyDescent="0.75">
      <c r="A21" s="281">
        <f t="shared" si="0"/>
        <v>17</v>
      </c>
      <c r="B21" s="280"/>
      <c r="C21" s="280"/>
      <c r="D21" s="132"/>
      <c r="E21" s="282" t="str">
        <f>IF(D21="","",VLOOKUP(D21,Controls!$W:$Y,2,FALSE))</f>
        <v/>
      </c>
      <c r="F21" s="281"/>
      <c r="G21" s="281"/>
      <c r="H21" s="283"/>
      <c r="I21" s="284"/>
      <c r="J21" s="285"/>
      <c r="K21" s="284"/>
      <c r="L21" s="284"/>
      <c r="M21" s="284"/>
      <c r="N21" s="284"/>
      <c r="O21" s="284"/>
      <c r="P21" s="284"/>
      <c r="Q21" s="284"/>
      <c r="R21" s="284"/>
      <c r="S21" s="284"/>
      <c r="T21" s="284"/>
      <c r="U21" s="286"/>
    </row>
    <row r="22" spans="1:21" s="287" customFormat="1" ht="15" customHeight="1" x14ac:dyDescent="0.75">
      <c r="A22" s="281">
        <f t="shared" si="0"/>
        <v>18</v>
      </c>
      <c r="B22" s="280"/>
      <c r="C22" s="280"/>
      <c r="D22" s="132"/>
      <c r="E22" s="282" t="str">
        <f>IF(D22="","",VLOOKUP(D22,Controls!$W:$Y,2,FALSE))</f>
        <v/>
      </c>
      <c r="F22" s="281"/>
      <c r="G22" s="281"/>
      <c r="H22" s="283"/>
      <c r="I22" s="284"/>
      <c r="J22" s="285"/>
      <c r="K22" s="284"/>
      <c r="L22" s="284"/>
      <c r="M22" s="284"/>
      <c r="N22" s="284"/>
      <c r="O22" s="284"/>
      <c r="P22" s="284"/>
      <c r="Q22" s="284"/>
      <c r="R22" s="284"/>
      <c r="S22" s="284"/>
      <c r="T22" s="284"/>
      <c r="U22" s="286"/>
    </row>
    <row r="23" spans="1:21" s="287" customFormat="1" ht="15" customHeight="1" x14ac:dyDescent="0.75">
      <c r="A23" s="281">
        <f t="shared" si="0"/>
        <v>19</v>
      </c>
      <c r="B23" s="280"/>
      <c r="C23" s="280"/>
      <c r="D23" s="132"/>
      <c r="E23" s="282" t="str">
        <f>IF(D23="","",VLOOKUP(D23,Controls!$W:$Y,2,FALSE))</f>
        <v/>
      </c>
      <c r="F23" s="281"/>
      <c r="G23" s="281"/>
      <c r="H23" s="283"/>
      <c r="I23" s="284"/>
      <c r="J23" s="285"/>
      <c r="K23" s="284"/>
      <c r="L23" s="284"/>
      <c r="M23" s="284"/>
      <c r="N23" s="284"/>
      <c r="O23" s="284"/>
      <c r="P23" s="284"/>
      <c r="Q23" s="284"/>
      <c r="R23" s="284"/>
      <c r="S23" s="284"/>
      <c r="T23" s="284"/>
      <c r="U23" s="286"/>
    </row>
    <row r="24" spans="1:21" s="287" customFormat="1" ht="15" customHeight="1" x14ac:dyDescent="0.75">
      <c r="A24" s="281">
        <f t="shared" si="0"/>
        <v>20</v>
      </c>
      <c r="B24" s="280"/>
      <c r="C24" s="280"/>
      <c r="D24" s="132"/>
      <c r="E24" s="282" t="str">
        <f>IF(D24="","",VLOOKUP(D24,Controls!$W:$Y,2,FALSE))</f>
        <v/>
      </c>
      <c r="F24" s="281"/>
      <c r="G24" s="281"/>
      <c r="H24" s="283"/>
      <c r="I24" s="284"/>
      <c r="J24" s="285"/>
      <c r="K24" s="284"/>
      <c r="L24" s="284"/>
      <c r="M24" s="284"/>
      <c r="N24" s="284"/>
      <c r="O24" s="284"/>
      <c r="P24" s="284"/>
      <c r="Q24" s="284"/>
      <c r="R24" s="284"/>
      <c r="S24" s="284"/>
      <c r="T24" s="284"/>
      <c r="U24" s="286"/>
    </row>
    <row r="25" spans="1:21" s="287" customFormat="1" ht="15" customHeight="1" x14ac:dyDescent="0.75">
      <c r="A25" s="281">
        <f t="shared" si="0"/>
        <v>21</v>
      </c>
      <c r="B25" s="280"/>
      <c r="C25" s="280"/>
      <c r="D25" s="132"/>
      <c r="E25" s="282" t="str">
        <f>IF(D25="","",VLOOKUP(D25,Controls!$W:$Y,2,FALSE))</f>
        <v/>
      </c>
      <c r="F25" s="281"/>
      <c r="G25" s="281"/>
      <c r="H25" s="283"/>
      <c r="I25" s="284"/>
      <c r="J25" s="285"/>
      <c r="K25" s="284"/>
      <c r="L25" s="284"/>
      <c r="M25" s="284"/>
      <c r="N25" s="284"/>
      <c r="O25" s="284"/>
      <c r="P25" s="284"/>
      <c r="Q25" s="284"/>
      <c r="R25" s="284"/>
      <c r="S25" s="284"/>
      <c r="T25" s="284"/>
      <c r="U25" s="286"/>
    </row>
    <row r="26" spans="1:21" s="287" customFormat="1" ht="15" customHeight="1" x14ac:dyDescent="0.75">
      <c r="A26" s="281">
        <f t="shared" si="0"/>
        <v>22</v>
      </c>
      <c r="B26" s="280"/>
      <c r="C26" s="280"/>
      <c r="D26" s="132"/>
      <c r="E26" s="282" t="str">
        <f>IF(D26="","",VLOOKUP(D26,Controls!$W:$Y,2,FALSE))</f>
        <v/>
      </c>
      <c r="F26" s="281"/>
      <c r="G26" s="281"/>
      <c r="H26" s="283"/>
      <c r="I26" s="284"/>
      <c r="J26" s="285"/>
      <c r="K26" s="284"/>
      <c r="L26" s="284"/>
      <c r="M26" s="284"/>
      <c r="N26" s="284"/>
      <c r="O26" s="284"/>
      <c r="P26" s="284"/>
      <c r="Q26" s="284"/>
      <c r="R26" s="284"/>
      <c r="S26" s="284"/>
      <c r="T26" s="284"/>
      <c r="U26" s="286"/>
    </row>
    <row r="27" spans="1:21" s="287" customFormat="1" ht="15" customHeight="1" x14ac:dyDescent="0.75">
      <c r="A27" s="281">
        <f t="shared" si="0"/>
        <v>23</v>
      </c>
      <c r="B27" s="280"/>
      <c r="C27" s="280"/>
      <c r="D27" s="132"/>
      <c r="E27" s="282" t="str">
        <f>IF(D27="","",VLOOKUP(D27,Controls!$W:$Y,2,FALSE))</f>
        <v/>
      </c>
      <c r="F27" s="281"/>
      <c r="G27" s="281"/>
      <c r="H27" s="283"/>
      <c r="I27" s="284"/>
      <c r="J27" s="285"/>
      <c r="K27" s="284"/>
      <c r="L27" s="284"/>
      <c r="M27" s="284"/>
      <c r="N27" s="284"/>
      <c r="O27" s="284"/>
      <c r="P27" s="284"/>
      <c r="Q27" s="284"/>
      <c r="R27" s="284"/>
      <c r="S27" s="284"/>
      <c r="T27" s="284"/>
      <c r="U27" s="286"/>
    </row>
    <row r="28" spans="1:21" s="287" customFormat="1" ht="15" customHeight="1" x14ac:dyDescent="0.75">
      <c r="A28" s="281">
        <f t="shared" si="0"/>
        <v>24</v>
      </c>
      <c r="B28" s="280"/>
      <c r="C28" s="280"/>
      <c r="D28" s="132"/>
      <c r="E28" s="282" t="str">
        <f>IF(D28="","",VLOOKUP(D28,Controls!$W:$Y,2,FALSE))</f>
        <v/>
      </c>
      <c r="F28" s="281"/>
      <c r="G28" s="281"/>
      <c r="H28" s="283"/>
      <c r="I28" s="284"/>
      <c r="J28" s="285"/>
      <c r="K28" s="284"/>
      <c r="L28" s="284"/>
      <c r="M28" s="284"/>
      <c r="N28" s="284"/>
      <c r="O28" s="284"/>
      <c r="P28" s="284"/>
      <c r="Q28" s="284"/>
      <c r="R28" s="284"/>
      <c r="S28" s="284"/>
      <c r="T28" s="284"/>
      <c r="U28" s="286"/>
    </row>
    <row r="29" spans="1:21" s="287" customFormat="1" ht="15" customHeight="1" x14ac:dyDescent="0.75">
      <c r="A29" s="281">
        <f t="shared" si="0"/>
        <v>25</v>
      </c>
      <c r="B29" s="280"/>
      <c r="C29" s="280"/>
      <c r="D29" s="132"/>
      <c r="E29" s="282" t="str">
        <f>IF(D29="","",VLOOKUP(D29,Controls!$W:$Y,2,FALSE))</f>
        <v/>
      </c>
      <c r="F29" s="281"/>
      <c r="G29" s="281"/>
      <c r="H29" s="283"/>
      <c r="I29" s="284"/>
      <c r="J29" s="285"/>
      <c r="K29" s="284"/>
      <c r="L29" s="284"/>
      <c r="M29" s="284"/>
      <c r="N29" s="284"/>
      <c r="O29" s="284"/>
      <c r="P29" s="284"/>
      <c r="Q29" s="284"/>
      <c r="R29" s="284"/>
      <c r="S29" s="284"/>
      <c r="T29" s="284"/>
      <c r="U29" s="286"/>
    </row>
    <row r="30" spans="1:21" s="287" customFormat="1" ht="15" customHeight="1" x14ac:dyDescent="0.75">
      <c r="A30" s="281">
        <f t="shared" si="0"/>
        <v>26</v>
      </c>
      <c r="B30" s="280"/>
      <c r="C30" s="280"/>
      <c r="D30" s="132"/>
      <c r="E30" s="282" t="str">
        <f>IF(D30="","",VLOOKUP(D30,Controls!$W:$Y,2,FALSE))</f>
        <v/>
      </c>
      <c r="F30" s="281"/>
      <c r="G30" s="281"/>
      <c r="H30" s="283"/>
      <c r="I30" s="284"/>
      <c r="J30" s="285"/>
      <c r="K30" s="284"/>
      <c r="L30" s="284"/>
      <c r="M30" s="284"/>
      <c r="N30" s="284"/>
      <c r="O30" s="284"/>
      <c r="P30" s="284"/>
      <c r="Q30" s="284"/>
      <c r="R30" s="284"/>
      <c r="S30" s="284"/>
      <c r="T30" s="284"/>
      <c r="U30" s="286"/>
    </row>
    <row r="31" spans="1:21" s="287" customFormat="1" ht="15" customHeight="1" x14ac:dyDescent="0.75">
      <c r="A31" s="281">
        <f t="shared" si="0"/>
        <v>27</v>
      </c>
      <c r="B31" s="280"/>
      <c r="C31" s="280"/>
      <c r="D31" s="132"/>
      <c r="E31" s="282" t="str">
        <f>IF(D31="","",VLOOKUP(D31,Controls!$W:$Y,2,FALSE))</f>
        <v/>
      </c>
      <c r="F31" s="281"/>
      <c r="G31" s="281"/>
      <c r="H31" s="283"/>
      <c r="I31" s="284"/>
      <c r="J31" s="285"/>
      <c r="K31" s="284"/>
      <c r="L31" s="284"/>
      <c r="M31" s="284"/>
      <c r="N31" s="284"/>
      <c r="O31" s="284"/>
      <c r="P31" s="284"/>
      <c r="Q31" s="284"/>
      <c r="R31" s="284"/>
      <c r="S31" s="284"/>
      <c r="T31" s="284"/>
      <c r="U31" s="286"/>
    </row>
    <row r="32" spans="1:21" s="287" customFormat="1" ht="15" customHeight="1" x14ac:dyDescent="0.75">
      <c r="A32" s="281">
        <f t="shared" si="0"/>
        <v>28</v>
      </c>
      <c r="B32" s="280"/>
      <c r="C32" s="280"/>
      <c r="D32" s="132"/>
      <c r="E32" s="282" t="str">
        <f>IF(D32="","",VLOOKUP(D32,Controls!$W:$Y,2,FALSE))</f>
        <v/>
      </c>
      <c r="F32" s="281"/>
      <c r="G32" s="281"/>
      <c r="H32" s="283"/>
      <c r="I32" s="284"/>
      <c r="J32" s="285"/>
      <c r="K32" s="284"/>
      <c r="L32" s="284"/>
      <c r="M32" s="284"/>
      <c r="N32" s="284"/>
      <c r="O32" s="284"/>
      <c r="P32" s="284"/>
      <c r="Q32" s="284"/>
      <c r="R32" s="284"/>
      <c r="S32" s="284"/>
      <c r="T32" s="284"/>
      <c r="U32" s="286"/>
    </row>
    <row r="33" spans="1:21" s="287" customFormat="1" ht="15" customHeight="1" x14ac:dyDescent="0.75">
      <c r="A33" s="281">
        <f t="shared" si="0"/>
        <v>29</v>
      </c>
      <c r="B33" s="280"/>
      <c r="C33" s="280"/>
      <c r="D33" s="132"/>
      <c r="E33" s="282" t="str">
        <f>IF(D33="","",VLOOKUP(D33,Controls!$W:$Y,2,FALSE))</f>
        <v/>
      </c>
      <c r="F33" s="281"/>
      <c r="G33" s="281"/>
      <c r="H33" s="283"/>
      <c r="I33" s="284"/>
      <c r="J33" s="285"/>
      <c r="K33" s="284"/>
      <c r="L33" s="284"/>
      <c r="M33" s="284"/>
      <c r="N33" s="284"/>
      <c r="O33" s="284"/>
      <c r="P33" s="284"/>
      <c r="Q33" s="284"/>
      <c r="R33" s="284"/>
      <c r="S33" s="284"/>
      <c r="T33" s="284"/>
      <c r="U33" s="286"/>
    </row>
    <row r="34" spans="1:21" s="287" customFormat="1" ht="15" customHeight="1" x14ac:dyDescent="0.75">
      <c r="A34" s="281">
        <f t="shared" si="0"/>
        <v>30</v>
      </c>
      <c r="B34" s="280"/>
      <c r="C34" s="280"/>
      <c r="D34" s="132"/>
      <c r="E34" s="282" t="str">
        <f>IF(D34="","",VLOOKUP(D34,Controls!$W:$Y,2,FALSE))</f>
        <v/>
      </c>
      <c r="F34" s="281"/>
      <c r="G34" s="281"/>
      <c r="H34" s="283"/>
      <c r="I34" s="284"/>
      <c r="J34" s="285"/>
      <c r="K34" s="284"/>
      <c r="L34" s="284"/>
      <c r="M34" s="284"/>
      <c r="N34" s="284"/>
      <c r="O34" s="284"/>
      <c r="P34" s="284"/>
      <c r="Q34" s="284"/>
      <c r="R34" s="284"/>
      <c r="S34" s="284"/>
      <c r="T34" s="284"/>
      <c r="U34" s="286"/>
    </row>
    <row r="35" spans="1:21" s="287" customFormat="1" ht="15" customHeight="1" x14ac:dyDescent="0.75">
      <c r="A35" s="281">
        <f t="shared" si="0"/>
        <v>31</v>
      </c>
      <c r="B35" s="280"/>
      <c r="C35" s="280"/>
      <c r="D35" s="132"/>
      <c r="E35" s="282" t="str">
        <f>IF(D35="","",VLOOKUP(D35,Controls!$W:$Y,2,FALSE))</f>
        <v/>
      </c>
      <c r="F35" s="281"/>
      <c r="G35" s="281"/>
      <c r="H35" s="283"/>
      <c r="I35" s="284"/>
      <c r="J35" s="285"/>
      <c r="K35" s="284"/>
      <c r="L35" s="284"/>
      <c r="M35" s="284"/>
      <c r="N35" s="284"/>
      <c r="O35" s="284"/>
      <c r="P35" s="284"/>
      <c r="Q35" s="284"/>
      <c r="R35" s="284"/>
      <c r="S35" s="284"/>
      <c r="T35" s="284"/>
      <c r="U35" s="286"/>
    </row>
    <row r="36" spans="1:21" s="287" customFormat="1" ht="15" customHeight="1" x14ac:dyDescent="0.75">
      <c r="A36" s="281">
        <f t="shared" si="0"/>
        <v>32</v>
      </c>
      <c r="B36" s="280"/>
      <c r="C36" s="280"/>
      <c r="D36" s="132"/>
      <c r="E36" s="282" t="str">
        <f>IF(D36="","",VLOOKUP(D36,Controls!$W:$Y,2,FALSE))</f>
        <v/>
      </c>
      <c r="F36" s="281"/>
      <c r="G36" s="281"/>
      <c r="H36" s="283"/>
      <c r="I36" s="284"/>
      <c r="J36" s="285"/>
      <c r="K36" s="284"/>
      <c r="L36" s="284"/>
      <c r="M36" s="284"/>
      <c r="N36" s="284"/>
      <c r="O36" s="284"/>
      <c r="P36" s="284"/>
      <c r="Q36" s="284"/>
      <c r="R36" s="284"/>
      <c r="S36" s="284"/>
      <c r="T36" s="284"/>
      <c r="U36" s="286"/>
    </row>
    <row r="37" spans="1:21" s="287" customFormat="1" ht="15" customHeight="1" x14ac:dyDescent="0.75">
      <c r="A37" s="281">
        <f t="shared" si="0"/>
        <v>33</v>
      </c>
      <c r="B37" s="280"/>
      <c r="C37" s="280"/>
      <c r="D37" s="132"/>
      <c r="E37" s="282" t="str">
        <f>IF(D37="","",VLOOKUP(D37,Controls!$W:$Y,2,FALSE))</f>
        <v/>
      </c>
      <c r="F37" s="281"/>
      <c r="G37" s="281"/>
      <c r="H37" s="283"/>
      <c r="I37" s="284"/>
      <c r="J37" s="285"/>
      <c r="K37" s="284"/>
      <c r="L37" s="284"/>
      <c r="M37" s="284"/>
      <c r="N37" s="284"/>
      <c r="O37" s="284"/>
      <c r="P37" s="284"/>
      <c r="Q37" s="284"/>
      <c r="R37" s="284"/>
      <c r="S37" s="284"/>
      <c r="T37" s="284"/>
      <c r="U37" s="286"/>
    </row>
    <row r="38" spans="1:21" ht="15" customHeight="1" x14ac:dyDescent="0.75">
      <c r="A38" s="78">
        <v>999</v>
      </c>
      <c r="B38" s="98" t="s">
        <v>310</v>
      </c>
      <c r="C38" s="90"/>
      <c r="D38" s="73"/>
      <c r="E38" s="91" t="str">
        <f>IF(D38="","",VLOOKUP(D38,Controls!$W:$Y,2,FALSE))</f>
        <v/>
      </c>
      <c r="F38" s="78"/>
      <c r="G38" s="78"/>
      <c r="H38" s="93"/>
      <c r="I38" s="92"/>
      <c r="J38" s="99"/>
      <c r="K38" s="92"/>
      <c r="L38" s="92"/>
      <c r="M38" s="92"/>
      <c r="N38" s="92"/>
      <c r="O38" s="92"/>
      <c r="P38" s="92"/>
      <c r="Q38" s="92"/>
      <c r="R38" s="92"/>
      <c r="S38" s="92"/>
      <c r="T38" s="92"/>
      <c r="U38" s="94"/>
    </row>
    <row r="39" spans="1:21" ht="15" customHeight="1" x14ac:dyDescent="0.75">
      <c r="A39" s="82"/>
      <c r="B39" s="388" t="s">
        <v>500</v>
      </c>
      <c r="C39" s="390"/>
      <c r="D39" s="390"/>
      <c r="E39" s="390"/>
      <c r="F39" s="390"/>
      <c r="G39" s="390"/>
      <c r="H39" s="423"/>
      <c r="I39" s="95">
        <f>SUMIF($E5:$E38,Controls!$AQ$5,I5:I38)</f>
        <v>0</v>
      </c>
      <c r="J39" s="95"/>
      <c r="K39" s="95">
        <f>SUMIF($E5:$E38,Controls!$AQ$5,K5:K38)</f>
        <v>0</v>
      </c>
      <c r="L39" s="95">
        <f>SUMIF($E5:$E38,Controls!$AQ$5,L5:L38)</f>
        <v>0</v>
      </c>
      <c r="M39" s="95">
        <f>SUMIF($E5:$E38,Controls!$AQ$5,M5:M38)</f>
        <v>0</v>
      </c>
      <c r="N39" s="95">
        <f>SUMIF($E5:$E38,Controls!$AQ$5,N5:N38)</f>
        <v>0</v>
      </c>
      <c r="O39" s="95">
        <f>SUMIF($E5:$E38,Controls!$AQ$5,O5:O38)</f>
        <v>0</v>
      </c>
      <c r="P39" s="95">
        <f>SUMIF($E5:$E38,Controls!$AQ$5,P5:P38)</f>
        <v>0</v>
      </c>
      <c r="Q39" s="95">
        <f>SUMIF($E5:$E38,Controls!$AQ$5,Q5:Q38)</f>
        <v>0</v>
      </c>
      <c r="R39" s="95">
        <f>SUMIF($E5:$E38,Controls!$AQ$5,R5:R38)</f>
        <v>0</v>
      </c>
      <c r="S39" s="95">
        <f>SUMIF($E5:$E38,Controls!$AQ$5,S5:S38)</f>
        <v>0</v>
      </c>
      <c r="T39" s="95">
        <f>SUMIF($E5:$E38,Controls!$AQ$5,T5:T38)</f>
        <v>0</v>
      </c>
      <c r="U39" s="85"/>
    </row>
  </sheetData>
  <mergeCells count="12">
    <mergeCell ref="A2:U2"/>
    <mergeCell ref="B39:H39"/>
    <mergeCell ref="K3:T3"/>
    <mergeCell ref="J3:J4"/>
    <mergeCell ref="A3:A4"/>
    <mergeCell ref="B3:B4"/>
    <mergeCell ref="C3:C4"/>
    <mergeCell ref="D3:D4"/>
    <mergeCell ref="E3:E4"/>
    <mergeCell ref="F3:F4"/>
    <mergeCell ref="G3:H3"/>
    <mergeCell ref="I3:I4"/>
  </mergeCells>
  <phoneticPr fontId="40" type="noConversion"/>
  <conditionalFormatting sqref="A1:AAE1 A5:AAE1048576 A3:G3 U3:AAE3 A2 V2:AAE2 G4:H4 K4:AAE4 I3:K3">
    <cfRule type="expression" priority="1" stopIfTrue="1">
      <formula>ROW($A1)&lt;$A$1</formula>
    </cfRule>
    <cfRule type="expression" priority="2" stopIfTrue="1">
      <formula>A$1=""</formula>
    </cfRule>
    <cfRule type="expression" priority="3" stopIfTrue="1">
      <formula>$A1=""</formula>
    </cfRule>
    <cfRule type="cellIs" dxfId="15" priority="4" operator="equal">
      <formula>"√"</formula>
    </cfRule>
    <cfRule type="cellIs" dxfId="14" priority="5" operator="equal">
      <formula>"X"</formula>
    </cfRule>
    <cfRule type="expression" dxfId="13" priority="6">
      <formula>ROW($A1)/2=ROUND(ROW($A1)/2,0)</formula>
    </cfRule>
  </conditionalFormatting>
  <dataValidations count="3">
    <dataValidation type="list" allowBlank="1" showInputMessage="1" showErrorMessage="1" sqref="D40:D1048576" xr:uid="{7AA33D9A-73FB-4A52-B38F-B40D3A09A0E6}">
      <formula1>$M$4:$M$44</formula1>
    </dataValidation>
    <dataValidation type="list" allowBlank="1" showInputMessage="1" showErrorMessage="1" sqref="E40:E1048576" xr:uid="{3ED5C4D0-40AC-4507-9716-3883C6BB0B80}">
      <formula1>$AB$4:$AB$6</formula1>
    </dataValidation>
    <dataValidation type="list" allowBlank="1" showInputMessage="1" showErrorMessage="1" sqref="D3" xr:uid="{4F3DD7EF-8BC9-4EFD-92DC-1A47368A6FEE}">
      <formula1>$L$4:$L$42</formula1>
    </dataValidation>
  </dataValidations>
  <pageMargins left="0.7" right="0.7" top="0.75" bottom="0.75" header="0.3" footer="0.3"/>
  <pageSetup scale="55"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B714864-E4D6-4A77-85D8-502B9BEE8B1E}">
          <x14:formula1>
            <xm:f>Controls!$W$4:$W$25</xm:f>
          </x14:formula1>
          <xm:sqref>D5:D38</xm:sqref>
        </x14:dataValidation>
        <x14:dataValidation type="list" allowBlank="1" showInputMessage="1" showErrorMessage="1" xr:uid="{92670849-B026-4D5C-AF77-08C9934AF49B}">
          <x14:formula1>
            <xm:f>Controls!$AQ$4:$AQ$6</xm:f>
          </x14:formula1>
          <xm:sqref>E3 E5:E38</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3A3C2-75FE-4E76-9F69-26D29B1DB0D2}">
  <sheetPr codeName="Sheet12">
    <pageSetUpPr fitToPage="1"/>
  </sheetPr>
  <dimension ref="A1:Y21"/>
  <sheetViews>
    <sheetView workbookViewId="0">
      <pane ySplit="4" topLeftCell="A5" activePane="bottomLeft" state="frozen"/>
      <selection pane="bottomLeft" activeCell="V12" sqref="V12"/>
    </sheetView>
  </sheetViews>
  <sheetFormatPr defaultColWidth="8.7265625" defaultRowHeight="14.75" x14ac:dyDescent="0.75"/>
  <cols>
    <col min="1" max="1" width="5.40625" style="86" customWidth="1"/>
    <col min="2" max="2" width="25.26953125" style="70" customWidth="1"/>
    <col min="3" max="3" width="31" style="287" customWidth="1"/>
    <col min="4" max="4" width="8.26953125" style="86" customWidth="1"/>
    <col min="5" max="5" width="12" style="86" customWidth="1"/>
    <col min="6" max="6" width="16.26953125" style="70" customWidth="1"/>
    <col min="7" max="7" width="14" style="86" bestFit="1" customWidth="1"/>
    <col min="8" max="8" width="3" style="96" bestFit="1" customWidth="1"/>
    <col min="9" max="9" width="11.1328125" style="86" customWidth="1"/>
    <col min="10" max="10" width="9.7265625" style="86" customWidth="1"/>
    <col min="11" max="11" width="10.7265625" style="97" customWidth="1"/>
    <col min="12" max="12" width="13.1328125" style="70" customWidth="1"/>
    <col min="13" max="13" width="7.26953125" style="70" customWidth="1"/>
    <col min="14" max="23" width="10.86328125" style="70" customWidth="1"/>
    <col min="24" max="24" width="30.86328125" style="88" customWidth="1"/>
    <col min="25" max="16384" width="8.7265625" style="70"/>
  </cols>
  <sheetData>
    <row r="1" spans="1:25" ht="2.9" customHeight="1" x14ac:dyDescent="0.75">
      <c r="A1" s="69">
        <v>5</v>
      </c>
      <c r="B1" s="69">
        <f>COLUMN()</f>
        <v>2</v>
      </c>
      <c r="C1" s="292">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f>COLUMN()</f>
        <v>14</v>
      </c>
      <c r="O1" s="69">
        <f>COLUMN()</f>
        <v>15</v>
      </c>
      <c r="P1" s="69">
        <f>COLUMN()</f>
        <v>16</v>
      </c>
      <c r="Q1" s="69">
        <f>COLUMN()</f>
        <v>17</v>
      </c>
      <c r="R1" s="69">
        <f>COLUMN()</f>
        <v>18</v>
      </c>
      <c r="S1" s="69">
        <f>COLUMN()</f>
        <v>19</v>
      </c>
      <c r="T1" s="69">
        <f>COLUMN()</f>
        <v>20</v>
      </c>
      <c r="U1" s="69">
        <f>COLUMN()</f>
        <v>21</v>
      </c>
      <c r="V1" s="69">
        <f>COLUMN()</f>
        <v>22</v>
      </c>
      <c r="W1" s="69">
        <f>COLUMN()</f>
        <v>23</v>
      </c>
      <c r="X1" s="69">
        <f>COLUMN()</f>
        <v>24</v>
      </c>
      <c r="Y1" s="69"/>
    </row>
    <row r="2" spans="1:25" ht="31.25" x14ac:dyDescent="1.45">
      <c r="A2" s="288" t="s">
        <v>501</v>
      </c>
      <c r="B2" s="383"/>
      <c r="C2" s="384"/>
      <c r="D2" s="384"/>
      <c r="E2" s="384"/>
      <c r="F2" s="384"/>
      <c r="G2" s="384"/>
      <c r="H2" s="384"/>
      <c r="I2" s="384"/>
      <c r="J2" s="384"/>
      <c r="K2" s="384"/>
      <c r="L2" s="384"/>
      <c r="M2" s="384"/>
      <c r="N2" s="384"/>
      <c r="O2" s="384"/>
      <c r="P2" s="384"/>
      <c r="Q2" s="384"/>
      <c r="R2" s="384"/>
      <c r="S2" s="384"/>
      <c r="T2" s="384"/>
      <c r="U2" s="384"/>
      <c r="V2" s="384"/>
      <c r="W2" s="384"/>
      <c r="X2" s="385"/>
    </row>
    <row r="3" spans="1:25" s="89" customFormat="1" ht="15.2" customHeight="1" x14ac:dyDescent="0.75">
      <c r="A3" s="460" t="s">
        <v>172</v>
      </c>
      <c r="B3" s="460" t="s">
        <v>502</v>
      </c>
      <c r="C3" s="460" t="s">
        <v>482</v>
      </c>
      <c r="D3" s="476" t="s">
        <v>503</v>
      </c>
      <c r="E3" s="476" t="s">
        <v>504</v>
      </c>
      <c r="F3" s="460" t="s">
        <v>505</v>
      </c>
      <c r="G3" s="446" t="s">
        <v>93</v>
      </c>
      <c r="H3" s="487" t="s">
        <v>114</v>
      </c>
      <c r="I3" s="448" t="s">
        <v>483</v>
      </c>
      <c r="J3" s="464" t="s">
        <v>484</v>
      </c>
      <c r="K3" s="465"/>
      <c r="L3" s="460" t="s">
        <v>506</v>
      </c>
      <c r="M3" s="446" t="s">
        <v>486</v>
      </c>
      <c r="N3" s="489" t="s">
        <v>507</v>
      </c>
      <c r="O3" s="490"/>
      <c r="P3" s="490"/>
      <c r="Q3" s="490"/>
      <c r="R3" s="490"/>
      <c r="S3" s="490"/>
      <c r="T3" s="490"/>
      <c r="U3" s="490"/>
      <c r="V3" s="490"/>
      <c r="W3" s="491"/>
      <c r="X3" s="462" t="s">
        <v>301</v>
      </c>
    </row>
    <row r="4" spans="1:25" s="89" customFormat="1" ht="14.9" customHeight="1" x14ac:dyDescent="0.75">
      <c r="A4" s="460"/>
      <c r="B4" s="460"/>
      <c r="C4" s="460"/>
      <c r="D4" s="477"/>
      <c r="E4" s="477"/>
      <c r="F4" s="460"/>
      <c r="G4" s="447"/>
      <c r="H4" s="488"/>
      <c r="I4" s="448"/>
      <c r="J4" s="199" t="s">
        <v>488</v>
      </c>
      <c r="K4" s="199" t="s">
        <v>489</v>
      </c>
      <c r="L4" s="460"/>
      <c r="M4" s="447"/>
      <c r="N4" s="205" t="s">
        <v>281</v>
      </c>
      <c r="O4" s="205" t="s">
        <v>282</v>
      </c>
      <c r="P4" s="205" t="s">
        <v>283</v>
      </c>
      <c r="Q4" s="205" t="s">
        <v>284</v>
      </c>
      <c r="R4" s="205" t="s">
        <v>285</v>
      </c>
      <c r="S4" s="205" t="s">
        <v>286</v>
      </c>
      <c r="T4" s="205" t="s">
        <v>287</v>
      </c>
      <c r="U4" s="205" t="s">
        <v>288</v>
      </c>
      <c r="V4" s="205" t="s">
        <v>289</v>
      </c>
      <c r="W4" s="205" t="s">
        <v>290</v>
      </c>
      <c r="X4" s="462"/>
    </row>
    <row r="5" spans="1:25" ht="15" customHeight="1" x14ac:dyDescent="0.75">
      <c r="A5" s="73">
        <v>1</v>
      </c>
      <c r="B5" s="90"/>
      <c r="C5" s="280"/>
      <c r="D5" s="78"/>
      <c r="E5" s="78"/>
      <c r="F5" s="90"/>
      <c r="G5" s="78"/>
      <c r="H5" s="91" t="str">
        <f>IF(G5="","",VLOOKUP(G5,Controls!$W:$Y,2,FALSE))</f>
        <v/>
      </c>
      <c r="I5" s="281"/>
      <c r="J5" s="281"/>
      <c r="K5" s="283"/>
      <c r="L5" s="92"/>
      <c r="M5" s="99"/>
      <c r="N5" s="92"/>
      <c r="O5" s="92"/>
      <c r="P5" s="92"/>
      <c r="Q5" s="92"/>
      <c r="R5" s="92"/>
      <c r="S5" s="92"/>
      <c r="T5" s="92"/>
      <c r="U5" s="92"/>
      <c r="V5" s="92"/>
      <c r="W5" s="92"/>
      <c r="X5" s="94"/>
    </row>
    <row r="6" spans="1:25" ht="15" customHeight="1" x14ac:dyDescent="0.75">
      <c r="A6" s="78">
        <f t="shared" ref="A6:A19" si="0">A5+1</f>
        <v>2</v>
      </c>
      <c r="B6" s="90"/>
      <c r="C6" s="280"/>
      <c r="D6" s="78"/>
      <c r="E6" s="78"/>
      <c r="F6" s="90"/>
      <c r="G6" s="78"/>
      <c r="H6" s="91" t="str">
        <f>IF(G6="","",VLOOKUP(G6,Controls!$W:$Y,2,FALSE))</f>
        <v/>
      </c>
      <c r="I6" s="281"/>
      <c r="J6" s="281"/>
      <c r="K6" s="283"/>
      <c r="L6" s="92"/>
      <c r="M6" s="99"/>
      <c r="N6" s="92"/>
      <c r="O6" s="92"/>
      <c r="P6" s="92"/>
      <c r="Q6" s="92"/>
      <c r="R6" s="92"/>
      <c r="S6" s="92"/>
      <c r="T6" s="92"/>
      <c r="U6" s="92"/>
      <c r="V6" s="92"/>
      <c r="W6" s="92"/>
      <c r="X6" s="94"/>
    </row>
    <row r="7" spans="1:25" ht="15" customHeight="1" x14ac:dyDescent="0.75">
      <c r="A7" s="78">
        <f t="shared" si="0"/>
        <v>3</v>
      </c>
      <c r="B7" s="90"/>
      <c r="C7" s="280"/>
      <c r="D7" s="78"/>
      <c r="E7" s="78"/>
      <c r="F7" s="90"/>
      <c r="G7" s="78"/>
      <c r="H7" s="91" t="str">
        <f>IF(G7="","",VLOOKUP(G7,Controls!$W:$Y,2,FALSE))</f>
        <v/>
      </c>
      <c r="I7" s="281"/>
      <c r="J7" s="281"/>
      <c r="K7" s="283"/>
      <c r="L7" s="92"/>
      <c r="M7" s="99"/>
      <c r="N7" s="92"/>
      <c r="O7" s="92"/>
      <c r="P7" s="92"/>
      <c r="Q7" s="92"/>
      <c r="R7" s="92"/>
      <c r="S7" s="92"/>
      <c r="T7" s="92"/>
      <c r="U7" s="92"/>
      <c r="V7" s="92"/>
      <c r="W7" s="92"/>
      <c r="X7" s="94"/>
    </row>
    <row r="8" spans="1:25" ht="15" customHeight="1" x14ac:dyDescent="0.75">
      <c r="A8" s="78">
        <f t="shared" si="0"/>
        <v>4</v>
      </c>
      <c r="B8" s="90"/>
      <c r="C8" s="280"/>
      <c r="D8" s="78"/>
      <c r="E8" s="78"/>
      <c r="F8" s="90"/>
      <c r="G8" s="78"/>
      <c r="H8" s="91" t="str">
        <f>IF(G8="","",VLOOKUP(G8,Controls!$W:$Y,2,FALSE))</f>
        <v/>
      </c>
      <c r="I8" s="281"/>
      <c r="J8" s="281"/>
      <c r="K8" s="283"/>
      <c r="L8" s="92"/>
      <c r="M8" s="99"/>
      <c r="N8" s="92"/>
      <c r="O8" s="92"/>
      <c r="P8" s="92"/>
      <c r="Q8" s="92"/>
      <c r="R8" s="92"/>
      <c r="S8" s="92"/>
      <c r="T8" s="92"/>
      <c r="U8" s="92"/>
      <c r="V8" s="92"/>
      <c r="W8" s="92"/>
      <c r="X8" s="94"/>
    </row>
    <row r="9" spans="1:25" ht="15" customHeight="1" x14ac:dyDescent="0.75">
      <c r="A9" s="78">
        <f t="shared" si="0"/>
        <v>5</v>
      </c>
      <c r="B9" s="90"/>
      <c r="C9" s="280"/>
      <c r="D9" s="78"/>
      <c r="E9" s="78"/>
      <c r="F9" s="90"/>
      <c r="G9" s="73"/>
      <c r="H9" s="91" t="str">
        <f>IF(G9="","",VLOOKUP(G9,Controls!$W:$Y,2,FALSE))</f>
        <v/>
      </c>
      <c r="I9" s="281"/>
      <c r="J9" s="281"/>
      <c r="K9" s="283"/>
      <c r="L9" s="92"/>
      <c r="M9" s="99"/>
      <c r="N9" s="92"/>
      <c r="O9" s="92"/>
      <c r="P9" s="92"/>
      <c r="Q9" s="92"/>
      <c r="R9" s="92"/>
      <c r="S9" s="92"/>
      <c r="T9" s="92"/>
      <c r="U9" s="92"/>
      <c r="V9" s="92"/>
      <c r="W9" s="92"/>
      <c r="X9" s="94"/>
    </row>
    <row r="10" spans="1:25" ht="15" customHeight="1" x14ac:dyDescent="0.75">
      <c r="A10" s="78">
        <f t="shared" si="0"/>
        <v>6</v>
      </c>
      <c r="B10" s="90"/>
      <c r="C10" s="280"/>
      <c r="D10" s="78"/>
      <c r="E10" s="78"/>
      <c r="F10" s="90"/>
      <c r="G10" s="73"/>
      <c r="H10" s="91" t="str">
        <f>IF(G10="","",VLOOKUP(G10,Controls!$W:$Y,2,FALSE))</f>
        <v/>
      </c>
      <c r="I10" s="281"/>
      <c r="J10" s="281"/>
      <c r="K10" s="283"/>
      <c r="L10" s="92"/>
      <c r="M10" s="99"/>
      <c r="N10" s="92"/>
      <c r="O10" s="92"/>
      <c r="P10" s="92"/>
      <c r="Q10" s="92"/>
      <c r="R10" s="92"/>
      <c r="S10" s="92"/>
      <c r="T10" s="92"/>
      <c r="U10" s="92"/>
      <c r="V10" s="92"/>
      <c r="W10" s="92"/>
      <c r="X10" s="94"/>
    </row>
    <row r="11" spans="1:25" ht="15" customHeight="1" x14ac:dyDescent="0.75">
      <c r="A11" s="78">
        <f t="shared" si="0"/>
        <v>7</v>
      </c>
      <c r="B11" s="90"/>
      <c r="C11" s="280"/>
      <c r="D11" s="78"/>
      <c r="E11" s="78"/>
      <c r="F11" s="90"/>
      <c r="G11" s="73"/>
      <c r="H11" s="91" t="str">
        <f>IF(G11="","",VLOOKUP(G11,Controls!$W:$Y,2,FALSE))</f>
        <v/>
      </c>
      <c r="I11" s="281"/>
      <c r="J11" s="281"/>
      <c r="K11" s="283"/>
      <c r="L11" s="92"/>
      <c r="M11" s="99"/>
      <c r="N11" s="92"/>
      <c r="O11" s="92"/>
      <c r="P11" s="92"/>
      <c r="Q11" s="92"/>
      <c r="R11" s="92"/>
      <c r="S11" s="92"/>
      <c r="T11" s="92"/>
      <c r="U11" s="92"/>
      <c r="V11" s="92"/>
      <c r="W11" s="92"/>
      <c r="X11" s="94"/>
    </row>
    <row r="12" spans="1:25" ht="15" customHeight="1" x14ac:dyDescent="0.75">
      <c r="A12" s="78">
        <f t="shared" si="0"/>
        <v>8</v>
      </c>
      <c r="B12" s="90"/>
      <c r="C12" s="280"/>
      <c r="D12" s="78"/>
      <c r="E12" s="78"/>
      <c r="F12" s="90"/>
      <c r="G12" s="73"/>
      <c r="H12" s="91" t="str">
        <f>IF(G12="","",VLOOKUP(G12,Controls!$W:$Y,2,FALSE))</f>
        <v/>
      </c>
      <c r="I12" s="281"/>
      <c r="J12" s="281"/>
      <c r="K12" s="283"/>
      <c r="L12" s="92"/>
      <c r="M12" s="99"/>
      <c r="N12" s="92"/>
      <c r="O12" s="92"/>
      <c r="P12" s="92"/>
      <c r="Q12" s="92"/>
      <c r="R12" s="92"/>
      <c r="S12" s="92"/>
      <c r="T12" s="92"/>
      <c r="U12" s="92"/>
      <c r="V12" s="92"/>
      <c r="W12" s="92"/>
      <c r="X12" s="94"/>
    </row>
    <row r="13" spans="1:25" ht="15" customHeight="1" x14ac:dyDescent="0.75">
      <c r="A13" s="78">
        <f t="shared" si="0"/>
        <v>9</v>
      </c>
      <c r="B13" s="90"/>
      <c r="C13" s="280"/>
      <c r="D13" s="78"/>
      <c r="E13" s="78"/>
      <c r="F13" s="90"/>
      <c r="G13" s="73"/>
      <c r="H13" s="91" t="str">
        <f>IF(G13="","",VLOOKUP(G13,Controls!$W:$Y,2,FALSE))</f>
        <v/>
      </c>
      <c r="I13" s="281"/>
      <c r="J13" s="281"/>
      <c r="K13" s="283"/>
      <c r="L13" s="92"/>
      <c r="M13" s="99"/>
      <c r="N13" s="92"/>
      <c r="O13" s="92"/>
      <c r="P13" s="92"/>
      <c r="Q13" s="92"/>
      <c r="R13" s="92"/>
      <c r="S13" s="92"/>
      <c r="T13" s="92"/>
      <c r="U13" s="92"/>
      <c r="V13" s="92"/>
      <c r="W13" s="92"/>
      <c r="X13" s="94"/>
    </row>
    <row r="14" spans="1:25" ht="15" customHeight="1" x14ac:dyDescent="0.75">
      <c r="A14" s="78">
        <f t="shared" si="0"/>
        <v>10</v>
      </c>
      <c r="B14" s="90"/>
      <c r="C14" s="280"/>
      <c r="D14" s="78"/>
      <c r="E14" s="78"/>
      <c r="F14" s="90"/>
      <c r="G14" s="73"/>
      <c r="H14" s="91" t="str">
        <f>IF(G14="","",VLOOKUP(G14,Controls!$W:$Y,2,FALSE))</f>
        <v/>
      </c>
      <c r="I14" s="281"/>
      <c r="J14" s="281"/>
      <c r="K14" s="283"/>
      <c r="L14" s="92"/>
      <c r="M14" s="99"/>
      <c r="N14" s="92"/>
      <c r="O14" s="92"/>
      <c r="P14" s="92"/>
      <c r="Q14" s="92"/>
      <c r="R14" s="92"/>
      <c r="S14" s="92"/>
      <c r="T14" s="92"/>
      <c r="U14" s="92"/>
      <c r="V14" s="92"/>
      <c r="W14" s="92"/>
      <c r="X14" s="94"/>
    </row>
    <row r="15" spans="1:25" ht="15" customHeight="1" x14ac:dyDescent="0.75">
      <c r="A15" s="78">
        <f t="shared" si="0"/>
        <v>11</v>
      </c>
      <c r="B15" s="90"/>
      <c r="C15" s="280"/>
      <c r="D15" s="78"/>
      <c r="E15" s="78"/>
      <c r="F15" s="90"/>
      <c r="G15" s="73"/>
      <c r="H15" s="91" t="str">
        <f>IF(G15="","",VLOOKUP(G15,Controls!$W:$Y,2,FALSE))</f>
        <v/>
      </c>
      <c r="I15" s="281"/>
      <c r="J15" s="281"/>
      <c r="K15" s="283"/>
      <c r="L15" s="92"/>
      <c r="M15" s="99"/>
      <c r="N15" s="92"/>
      <c r="O15" s="92"/>
      <c r="P15" s="92"/>
      <c r="Q15" s="92"/>
      <c r="R15" s="92"/>
      <c r="S15" s="92"/>
      <c r="T15" s="92"/>
      <c r="U15" s="92"/>
      <c r="V15" s="92"/>
      <c r="W15" s="92"/>
      <c r="X15" s="94"/>
    </row>
    <row r="16" spans="1:25" ht="15" customHeight="1" x14ac:dyDescent="0.75">
      <c r="A16" s="78">
        <f t="shared" si="0"/>
        <v>12</v>
      </c>
      <c r="B16" s="90"/>
      <c r="C16" s="280"/>
      <c r="D16" s="78"/>
      <c r="E16" s="78"/>
      <c r="F16" s="90"/>
      <c r="G16" s="73"/>
      <c r="H16" s="91" t="str">
        <f>IF(G16="","",VLOOKUP(G16,Controls!$W:$Y,2,FALSE))</f>
        <v/>
      </c>
      <c r="I16" s="281"/>
      <c r="J16" s="281"/>
      <c r="K16" s="283"/>
      <c r="L16" s="92"/>
      <c r="M16" s="99"/>
      <c r="N16" s="92"/>
      <c r="O16" s="92"/>
      <c r="P16" s="92"/>
      <c r="Q16" s="92"/>
      <c r="R16" s="92"/>
      <c r="S16" s="92"/>
      <c r="T16" s="92"/>
      <c r="U16" s="92"/>
      <c r="V16" s="92"/>
      <c r="W16" s="92"/>
      <c r="X16" s="94"/>
    </row>
    <row r="17" spans="1:24" ht="15" customHeight="1" x14ac:dyDescent="0.75">
      <c r="A17" s="78">
        <f t="shared" si="0"/>
        <v>13</v>
      </c>
      <c r="B17" s="90"/>
      <c r="C17" s="280"/>
      <c r="D17" s="78"/>
      <c r="E17" s="78"/>
      <c r="F17" s="90"/>
      <c r="G17" s="73"/>
      <c r="H17" s="91" t="str">
        <f>IF(G17="","",VLOOKUP(G17,Controls!$W:$Y,2,FALSE))</f>
        <v/>
      </c>
      <c r="I17" s="281"/>
      <c r="J17" s="281"/>
      <c r="K17" s="283"/>
      <c r="L17" s="92"/>
      <c r="M17" s="99"/>
      <c r="N17" s="92"/>
      <c r="O17" s="92"/>
      <c r="P17" s="92"/>
      <c r="Q17" s="92"/>
      <c r="R17" s="92"/>
      <c r="S17" s="92"/>
      <c r="T17" s="92"/>
      <c r="U17" s="92"/>
      <c r="V17" s="92"/>
      <c r="W17" s="92"/>
      <c r="X17" s="94"/>
    </row>
    <row r="18" spans="1:24" ht="15" customHeight="1" x14ac:dyDescent="0.75">
      <c r="A18" s="78">
        <f t="shared" si="0"/>
        <v>14</v>
      </c>
      <c r="B18" s="90"/>
      <c r="C18" s="280"/>
      <c r="D18" s="78"/>
      <c r="E18" s="78"/>
      <c r="F18" s="90"/>
      <c r="G18" s="73"/>
      <c r="H18" s="91" t="str">
        <f>IF(G18="","",VLOOKUP(G18,Controls!$W:$Y,2,FALSE))</f>
        <v/>
      </c>
      <c r="I18" s="281"/>
      <c r="J18" s="281"/>
      <c r="K18" s="283"/>
      <c r="L18" s="92"/>
      <c r="M18" s="99"/>
      <c r="N18" s="92"/>
      <c r="O18" s="92"/>
      <c r="P18" s="92"/>
      <c r="Q18" s="92"/>
      <c r="R18" s="92"/>
      <c r="S18" s="92"/>
      <c r="T18" s="92"/>
      <c r="U18" s="92"/>
      <c r="V18" s="92"/>
      <c r="W18" s="92"/>
      <c r="X18" s="94"/>
    </row>
    <row r="19" spans="1:24" ht="15" customHeight="1" x14ac:dyDescent="0.75">
      <c r="A19" s="78">
        <f t="shared" si="0"/>
        <v>15</v>
      </c>
      <c r="B19" s="90"/>
      <c r="C19" s="280"/>
      <c r="D19" s="78"/>
      <c r="E19" s="78"/>
      <c r="F19" s="90"/>
      <c r="G19" s="73"/>
      <c r="H19" s="91" t="str">
        <f>IF(G19="","",VLOOKUP(G19,Controls!$W:$Y,2,FALSE))</f>
        <v/>
      </c>
      <c r="I19" s="281"/>
      <c r="J19" s="281"/>
      <c r="K19" s="283"/>
      <c r="L19" s="92"/>
      <c r="M19" s="99"/>
      <c r="N19" s="92"/>
      <c r="O19" s="92"/>
      <c r="P19" s="92"/>
      <c r="Q19" s="92"/>
      <c r="R19" s="92"/>
      <c r="S19" s="92"/>
      <c r="T19" s="92"/>
      <c r="U19" s="92"/>
      <c r="V19" s="92"/>
      <c r="W19" s="92"/>
      <c r="X19" s="94"/>
    </row>
    <row r="20" spans="1:24" ht="15" customHeight="1" x14ac:dyDescent="0.75">
      <c r="A20" s="78">
        <v>999</v>
      </c>
      <c r="B20" s="90" t="s">
        <v>310</v>
      </c>
      <c r="C20" s="280"/>
      <c r="D20" s="78"/>
      <c r="E20" s="78"/>
      <c r="F20" s="90"/>
      <c r="G20" s="73"/>
      <c r="H20" s="91" t="str">
        <f>IF(G20="","",VLOOKUP(G20,Controls!$W:$Y,2,FALSE))</f>
        <v/>
      </c>
      <c r="I20" s="281"/>
      <c r="J20" s="281"/>
      <c r="K20" s="283"/>
      <c r="L20" s="92"/>
      <c r="M20" s="99"/>
      <c r="N20" s="92"/>
      <c r="O20" s="92"/>
      <c r="P20" s="92"/>
      <c r="Q20" s="92"/>
      <c r="R20" s="92"/>
      <c r="S20" s="92"/>
      <c r="T20" s="92"/>
      <c r="U20" s="92"/>
      <c r="V20" s="92"/>
      <c r="W20" s="92"/>
      <c r="X20" s="94"/>
    </row>
    <row r="21" spans="1:24" ht="15" customHeight="1" x14ac:dyDescent="0.75">
      <c r="A21" s="82"/>
      <c r="B21" s="388" t="s">
        <v>508</v>
      </c>
      <c r="C21" s="390"/>
      <c r="D21" s="390"/>
      <c r="E21" s="390"/>
      <c r="F21" s="390"/>
      <c r="G21" s="390"/>
      <c r="H21" s="423"/>
      <c r="I21" s="293"/>
      <c r="J21" s="293"/>
      <c r="K21" s="294"/>
      <c r="L21" s="95">
        <f>SUMIF($H5:$H20,Controls!$AQ$5,L5:L20)</f>
        <v>0</v>
      </c>
      <c r="M21" s="95"/>
      <c r="N21" s="95">
        <f>SUMIF($H5:$H20,Controls!$AQ$5,N5:N20)</f>
        <v>0</v>
      </c>
      <c r="O21" s="95">
        <f>SUMIF($H5:$H20,Controls!$AQ$5,O5:O20)</f>
        <v>0</v>
      </c>
      <c r="P21" s="95">
        <f>SUMIF($H5:$H20,Controls!$AQ$5,P5:P20)</f>
        <v>0</v>
      </c>
      <c r="Q21" s="95">
        <f>SUMIF($H5:$H20,Controls!$AQ$5,Q5:Q20)</f>
        <v>0</v>
      </c>
      <c r="R21" s="95">
        <f>SUMIF($H5:$H20,Controls!$AQ$5,R5:R20)</f>
        <v>0</v>
      </c>
      <c r="S21" s="95">
        <f>SUMIF($H5:$H20,Controls!$AQ$5,S5:S20)</f>
        <v>0</v>
      </c>
      <c r="T21" s="95">
        <f>SUMIF($H5:$H20,Controls!$AQ$5,T5:T20)</f>
        <v>0</v>
      </c>
      <c r="U21" s="95">
        <f>SUMIF($H5:$H20,Controls!$AQ$5,U5:U20)</f>
        <v>0</v>
      </c>
      <c r="V21" s="95">
        <f>SUMIF($H5:$H20,Controls!$AQ$5,V5:V20)</f>
        <v>0</v>
      </c>
      <c r="W21" s="95">
        <f>SUMIF($H5:$H20,Controls!$AQ$5,W5:W20)</f>
        <v>0</v>
      </c>
      <c r="X21" s="85"/>
    </row>
  </sheetData>
  <mergeCells count="16">
    <mergeCell ref="A3:A4"/>
    <mergeCell ref="L3:L4"/>
    <mergeCell ref="B3:B4"/>
    <mergeCell ref="F3:F4"/>
    <mergeCell ref="N3:W3"/>
    <mergeCell ref="G3:G4"/>
    <mergeCell ref="H3:H4"/>
    <mergeCell ref="C3:C4"/>
    <mergeCell ref="I3:I4"/>
    <mergeCell ref="J3:K3"/>
    <mergeCell ref="B2:X2"/>
    <mergeCell ref="B21:H21"/>
    <mergeCell ref="D3:D4"/>
    <mergeCell ref="E3:E4"/>
    <mergeCell ref="M3:M4"/>
    <mergeCell ref="X3:X4"/>
  </mergeCells>
  <phoneticPr fontId="40" type="noConversion"/>
  <conditionalFormatting sqref="A1:H1 L1:AAI1 L4:AAI1048576 L3:N3 X3:AAI3 Y2:AAI2 A3:H1048576 A2:B2">
    <cfRule type="expression" priority="7" stopIfTrue="1">
      <formula>ROW($A1)&lt;$A$1</formula>
    </cfRule>
    <cfRule type="expression" priority="8" stopIfTrue="1">
      <formula>A$1=""</formula>
    </cfRule>
    <cfRule type="expression" priority="9" stopIfTrue="1">
      <formula>$A1=""</formula>
    </cfRule>
    <cfRule type="cellIs" dxfId="12" priority="10" operator="equal">
      <formula>"√"</formula>
    </cfRule>
    <cfRule type="cellIs" dxfId="11" priority="11" operator="equal">
      <formula>"X"</formula>
    </cfRule>
    <cfRule type="expression" dxfId="10" priority="12">
      <formula>ROW($A1)/2=ROUND(ROW($A1)/2,0)</formula>
    </cfRule>
  </conditionalFormatting>
  <conditionalFormatting sqref="I1:K1 I3:K1048576">
    <cfRule type="expression" priority="1" stopIfTrue="1">
      <formula>ROW($A1)&lt;$A$1</formula>
    </cfRule>
    <cfRule type="expression" priority="2" stopIfTrue="1">
      <formula>I$1=""</formula>
    </cfRule>
    <cfRule type="expression" priority="3" stopIfTrue="1">
      <formula>$A1=""</formula>
    </cfRule>
    <cfRule type="cellIs" dxfId="9" priority="4" operator="equal">
      <formula>"√"</formula>
    </cfRule>
    <cfRule type="cellIs" dxfId="8" priority="5" operator="equal">
      <formula>"X"</formula>
    </cfRule>
    <cfRule type="expression" dxfId="7" priority="6">
      <formula>ROW($A1)/2=ROUND(ROW($A1)/2,0)</formula>
    </cfRule>
  </conditionalFormatting>
  <dataValidations count="2">
    <dataValidation type="list" allowBlank="1" showInputMessage="1" showErrorMessage="1" sqref="G3" xr:uid="{E83D37C5-55CD-40C3-9E5E-A258AD1ABD1A}">
      <formula1>$Q$4:$Q$24</formula1>
    </dataValidation>
    <dataValidation type="list" allowBlank="1" showInputMessage="1" showErrorMessage="1" sqref="G22:G1048576" xr:uid="{90FF69D0-BFF9-4858-82BD-40FBB30A4A71}">
      <formula1>$W$4:$W$26</formula1>
    </dataValidation>
  </dataValidations>
  <pageMargins left="0.7" right="0.7" top="0.75" bottom="0.75" header="0.3" footer="0.3"/>
  <pageSetup scale="57"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DE087F9-6C85-47AF-B023-B2CB19394741}">
          <x14:formula1>
            <xm:f>Controls!$W$4:$W$25</xm:f>
          </x14:formula1>
          <xm:sqref>G5:G20</xm:sqref>
        </x14:dataValidation>
        <x14:dataValidation type="list" allowBlank="1" showInputMessage="1" showErrorMessage="1" xr:uid="{D8EB79E8-DF67-420A-ABAE-19A67FF60E60}">
          <x14:formula1>
            <xm:f>Controls!$AQ$4:$AQ$6</xm:f>
          </x14:formula1>
          <xm:sqref>H5:H20</xm:sqref>
        </x14:dataValidation>
        <x14:dataValidation type="list" allowBlank="1" showInputMessage="1" showErrorMessage="1" xr:uid="{A36FC2C6-D526-4F92-8EAE-F7172DB2430C}">
          <x14:formula1>
            <xm:f>Controls!$O$4:$O$24</xm:f>
          </x14:formula1>
          <xm:sqref>D1 D3:D1048576</xm:sqref>
        </x14:dataValidation>
        <x14:dataValidation type="list" allowBlank="1" showInputMessage="1" showErrorMessage="1" xr:uid="{D8C7C4D5-1590-4F89-89A6-F54896A9A9CC}">
          <x14:formula1>
            <xm:f>Controls!$Q$4:$Q$24</xm:f>
          </x14:formula1>
          <xm:sqref>E1 E3:E1048576</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542CE-12E8-442D-A436-B19BD9C1DB63}">
  <sheetPr codeName="Sheet13">
    <pageSetUpPr fitToPage="1"/>
  </sheetPr>
  <dimension ref="A1:U21"/>
  <sheetViews>
    <sheetView workbookViewId="0">
      <pane ySplit="4" topLeftCell="A5" activePane="bottomLeft" state="frozen"/>
      <selection pane="bottomLeft" activeCell="G12" sqref="G12"/>
    </sheetView>
  </sheetViews>
  <sheetFormatPr defaultColWidth="8.7265625" defaultRowHeight="14.75" x14ac:dyDescent="0.75"/>
  <cols>
    <col min="1" max="1" width="4.54296875" style="86" customWidth="1"/>
    <col min="2" max="2" width="24.1328125" style="70" customWidth="1"/>
    <col min="3" max="3" width="23.1328125" style="70" customWidth="1"/>
    <col min="4" max="4" width="20.7265625" style="86" customWidth="1"/>
    <col min="5" max="5" width="3" style="96" bestFit="1" customWidth="1"/>
    <col min="6" max="6" width="14.40625" style="70" customWidth="1"/>
    <col min="7" max="16" width="10.86328125" style="70" customWidth="1"/>
    <col min="17" max="17" width="30.86328125" style="88" customWidth="1"/>
    <col min="18" max="16384" width="8.7265625" style="70"/>
  </cols>
  <sheetData>
    <row r="1" spans="1:21" ht="3" customHeight="1" x14ac:dyDescent="0.75">
      <c r="A1" s="69">
        <v>5</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f>COLUMN()</f>
        <v>14</v>
      </c>
      <c r="O1" s="69">
        <f>COLUMN()</f>
        <v>15</v>
      </c>
      <c r="P1" s="69">
        <f>COLUMN()</f>
        <v>16</v>
      </c>
      <c r="Q1" s="69">
        <f>COLUMN()</f>
        <v>17</v>
      </c>
      <c r="R1" s="69"/>
      <c r="S1" s="69"/>
      <c r="T1" s="69"/>
      <c r="U1" s="69"/>
    </row>
    <row r="2" spans="1:21" ht="31.25" x14ac:dyDescent="1.45">
      <c r="A2" s="383" t="s">
        <v>509</v>
      </c>
      <c r="B2" s="384"/>
      <c r="C2" s="384"/>
      <c r="D2" s="384"/>
      <c r="E2" s="384"/>
      <c r="F2" s="384"/>
      <c r="G2" s="384"/>
      <c r="H2" s="384"/>
      <c r="I2" s="384"/>
      <c r="J2" s="384"/>
      <c r="K2" s="384"/>
      <c r="L2" s="384"/>
      <c r="M2" s="384"/>
      <c r="N2" s="384"/>
      <c r="O2" s="384"/>
      <c r="P2" s="384"/>
      <c r="Q2" s="385"/>
    </row>
    <row r="3" spans="1:21" s="89" customFormat="1" ht="15.2" customHeight="1" x14ac:dyDescent="0.75">
      <c r="A3" s="460" t="s">
        <v>172</v>
      </c>
      <c r="B3" s="492" t="s">
        <v>510</v>
      </c>
      <c r="C3" s="476" t="s">
        <v>511</v>
      </c>
      <c r="D3" s="446" t="s">
        <v>93</v>
      </c>
      <c r="E3" s="487" t="s">
        <v>114</v>
      </c>
      <c r="F3" s="448" t="s">
        <v>512</v>
      </c>
      <c r="G3" s="489" t="s">
        <v>513</v>
      </c>
      <c r="H3" s="490"/>
      <c r="I3" s="490"/>
      <c r="J3" s="490"/>
      <c r="K3" s="490"/>
      <c r="L3" s="490"/>
      <c r="M3" s="490"/>
      <c r="N3" s="490"/>
      <c r="O3" s="490"/>
      <c r="P3" s="491"/>
      <c r="Q3" s="462" t="s">
        <v>301</v>
      </c>
    </row>
    <row r="4" spans="1:21" s="89" customFormat="1" ht="14.9" customHeight="1" x14ac:dyDescent="0.75">
      <c r="A4" s="460"/>
      <c r="B4" s="492"/>
      <c r="C4" s="477"/>
      <c r="D4" s="447"/>
      <c r="E4" s="488"/>
      <c r="F4" s="448"/>
      <c r="G4" s="205" t="s">
        <v>281</v>
      </c>
      <c r="H4" s="205" t="s">
        <v>282</v>
      </c>
      <c r="I4" s="205" t="s">
        <v>283</v>
      </c>
      <c r="J4" s="205" t="s">
        <v>284</v>
      </c>
      <c r="K4" s="205" t="s">
        <v>285</v>
      </c>
      <c r="L4" s="205" t="s">
        <v>286</v>
      </c>
      <c r="M4" s="205" t="s">
        <v>287</v>
      </c>
      <c r="N4" s="205" t="s">
        <v>288</v>
      </c>
      <c r="O4" s="205" t="s">
        <v>289</v>
      </c>
      <c r="P4" s="205" t="s">
        <v>290</v>
      </c>
      <c r="Q4" s="462"/>
    </row>
    <row r="5" spans="1:21" x14ac:dyDescent="0.75">
      <c r="A5" s="73">
        <v>1</v>
      </c>
      <c r="B5" s="90"/>
      <c r="C5" s="90"/>
      <c r="D5" s="78"/>
      <c r="E5" s="91" t="str">
        <f>IF(D5="","",VLOOKUP(D5,Controls!$W:$Y,2,FALSE))</f>
        <v/>
      </c>
      <c r="F5" s="90"/>
      <c r="G5" s="92"/>
      <c r="H5" s="92"/>
      <c r="I5" s="92"/>
      <c r="J5" s="92"/>
      <c r="K5" s="92"/>
      <c r="L5" s="92"/>
      <c r="M5" s="92"/>
      <c r="N5" s="92"/>
      <c r="O5" s="92"/>
      <c r="P5" s="92"/>
      <c r="Q5" s="94"/>
    </row>
    <row r="6" spans="1:21" x14ac:dyDescent="0.75">
      <c r="A6" s="78">
        <f t="shared" ref="A6:A19" si="0">A5+1</f>
        <v>2</v>
      </c>
      <c r="B6" s="90"/>
      <c r="C6" s="90"/>
      <c r="D6" s="78"/>
      <c r="E6" s="91" t="str">
        <f>IF(D6="","",VLOOKUP(D6,Controls!$W:$Y,2,FALSE))</f>
        <v/>
      </c>
      <c r="F6" s="90"/>
      <c r="G6" s="92"/>
      <c r="H6" s="92"/>
      <c r="I6" s="92"/>
      <c r="J6" s="92"/>
      <c r="K6" s="92"/>
      <c r="L6" s="92"/>
      <c r="M6" s="92"/>
      <c r="N6" s="92"/>
      <c r="O6" s="92"/>
      <c r="P6" s="92"/>
      <c r="Q6" s="94"/>
    </row>
    <row r="7" spans="1:21" x14ac:dyDescent="0.75">
      <c r="A7" s="78">
        <f t="shared" si="0"/>
        <v>3</v>
      </c>
      <c r="B7" s="90"/>
      <c r="C7" s="90"/>
      <c r="D7" s="78"/>
      <c r="E7" s="91" t="str">
        <f>IF(D7="","",VLOOKUP(D7,Controls!$W:$Y,2,FALSE))</f>
        <v/>
      </c>
      <c r="F7" s="90"/>
      <c r="G7" s="92"/>
      <c r="H7" s="92"/>
      <c r="I7" s="92"/>
      <c r="J7" s="92"/>
      <c r="K7" s="92"/>
      <c r="L7" s="92"/>
      <c r="M7" s="92"/>
      <c r="N7" s="92"/>
      <c r="O7" s="92"/>
      <c r="P7" s="92"/>
      <c r="Q7" s="94"/>
    </row>
    <row r="8" spans="1:21" x14ac:dyDescent="0.75">
      <c r="A8" s="78">
        <f t="shared" si="0"/>
        <v>4</v>
      </c>
      <c r="B8" s="90"/>
      <c r="C8" s="90"/>
      <c r="D8" s="78"/>
      <c r="E8" s="91" t="str">
        <f>IF(D8="","",VLOOKUP(D8,Controls!$W:$Y,2,FALSE))</f>
        <v/>
      </c>
      <c r="F8" s="90"/>
      <c r="G8" s="92"/>
      <c r="H8" s="92"/>
      <c r="I8" s="92"/>
      <c r="J8" s="92"/>
      <c r="K8" s="92"/>
      <c r="L8" s="92"/>
      <c r="M8" s="92"/>
      <c r="N8" s="92"/>
      <c r="O8" s="92"/>
      <c r="P8" s="92"/>
      <c r="Q8" s="94"/>
    </row>
    <row r="9" spans="1:21" x14ac:dyDescent="0.75">
      <c r="A9" s="78">
        <f t="shared" si="0"/>
        <v>5</v>
      </c>
      <c r="B9" s="90"/>
      <c r="C9" s="90"/>
      <c r="D9" s="73"/>
      <c r="E9" s="91" t="str">
        <f>IF(D9="","",VLOOKUP(D9,Controls!$W:$Y,2,FALSE))</f>
        <v/>
      </c>
      <c r="F9" s="90"/>
      <c r="G9" s="92"/>
      <c r="H9" s="92"/>
      <c r="I9" s="92"/>
      <c r="J9" s="92"/>
      <c r="K9" s="92"/>
      <c r="L9" s="92"/>
      <c r="M9" s="92"/>
      <c r="N9" s="92"/>
      <c r="O9" s="92"/>
      <c r="P9" s="92"/>
      <c r="Q9" s="94"/>
    </row>
    <row r="10" spans="1:21" x14ac:dyDescent="0.75">
      <c r="A10" s="78">
        <f t="shared" si="0"/>
        <v>6</v>
      </c>
      <c r="B10" s="90"/>
      <c r="C10" s="90"/>
      <c r="D10" s="73"/>
      <c r="E10" s="91" t="str">
        <f>IF(D10="","",VLOOKUP(D10,Controls!$W:$Y,2,FALSE))</f>
        <v/>
      </c>
      <c r="F10" s="90"/>
      <c r="G10" s="92"/>
      <c r="H10" s="92"/>
      <c r="I10" s="92"/>
      <c r="J10" s="92"/>
      <c r="K10" s="92"/>
      <c r="L10" s="92"/>
      <c r="M10" s="92"/>
      <c r="N10" s="92"/>
      <c r="O10" s="92"/>
      <c r="P10" s="92"/>
      <c r="Q10" s="94"/>
    </row>
    <row r="11" spans="1:21" x14ac:dyDescent="0.75">
      <c r="A11" s="78">
        <f t="shared" si="0"/>
        <v>7</v>
      </c>
      <c r="B11" s="90"/>
      <c r="C11" s="90"/>
      <c r="D11" s="73"/>
      <c r="E11" s="91" t="str">
        <f>IF(D11="","",VLOOKUP(D11,Controls!$W:$Y,2,FALSE))</f>
        <v/>
      </c>
      <c r="F11" s="90"/>
      <c r="G11" s="92"/>
      <c r="H11" s="92"/>
      <c r="I11" s="92"/>
      <c r="J11" s="92"/>
      <c r="K11" s="92"/>
      <c r="L11" s="92"/>
      <c r="M11" s="92"/>
      <c r="N11" s="92"/>
      <c r="O11" s="92"/>
      <c r="P11" s="92"/>
      <c r="Q11" s="94"/>
    </row>
    <row r="12" spans="1:21" x14ac:dyDescent="0.75">
      <c r="A12" s="78">
        <f t="shared" si="0"/>
        <v>8</v>
      </c>
      <c r="B12" s="90"/>
      <c r="C12" s="90"/>
      <c r="D12" s="73"/>
      <c r="E12" s="91" t="str">
        <f>IF(D12="","",VLOOKUP(D12,Controls!$W:$Y,2,FALSE))</f>
        <v/>
      </c>
      <c r="F12" s="90"/>
      <c r="G12" s="92"/>
      <c r="H12" s="92"/>
      <c r="I12" s="92"/>
      <c r="J12" s="92"/>
      <c r="K12" s="92"/>
      <c r="L12" s="92"/>
      <c r="M12" s="92"/>
      <c r="N12" s="92"/>
      <c r="O12" s="92"/>
      <c r="P12" s="92"/>
      <c r="Q12" s="94"/>
    </row>
    <row r="13" spans="1:21" x14ac:dyDescent="0.75">
      <c r="A13" s="78">
        <f t="shared" si="0"/>
        <v>9</v>
      </c>
      <c r="B13" s="90"/>
      <c r="C13" s="90"/>
      <c r="D13" s="73"/>
      <c r="E13" s="91" t="str">
        <f>IF(D13="","",VLOOKUP(D13,Controls!$W:$Y,2,FALSE))</f>
        <v/>
      </c>
      <c r="F13" s="90"/>
      <c r="G13" s="92"/>
      <c r="H13" s="92"/>
      <c r="I13" s="92"/>
      <c r="J13" s="92"/>
      <c r="K13" s="92"/>
      <c r="L13" s="92"/>
      <c r="M13" s="92"/>
      <c r="N13" s="92"/>
      <c r="O13" s="92"/>
      <c r="P13" s="92"/>
      <c r="Q13" s="94"/>
    </row>
    <row r="14" spans="1:21" x14ac:dyDescent="0.75">
      <c r="A14" s="78">
        <f t="shared" si="0"/>
        <v>10</v>
      </c>
      <c r="B14" s="90"/>
      <c r="C14" s="90"/>
      <c r="D14" s="73"/>
      <c r="E14" s="91" t="str">
        <f>IF(D14="","",VLOOKUP(D14,Controls!$W:$Y,2,FALSE))</f>
        <v/>
      </c>
      <c r="F14" s="90"/>
      <c r="G14" s="92"/>
      <c r="H14" s="92"/>
      <c r="I14" s="92"/>
      <c r="J14" s="92"/>
      <c r="K14" s="92"/>
      <c r="L14" s="92"/>
      <c r="M14" s="92"/>
      <c r="N14" s="92"/>
      <c r="O14" s="92"/>
      <c r="P14" s="92"/>
      <c r="Q14" s="94"/>
    </row>
    <row r="15" spans="1:21" x14ac:dyDescent="0.75">
      <c r="A15" s="78">
        <f t="shared" si="0"/>
        <v>11</v>
      </c>
      <c r="B15" s="90"/>
      <c r="C15" s="90"/>
      <c r="D15" s="73"/>
      <c r="E15" s="91" t="str">
        <f>IF(D15="","",VLOOKUP(D15,Controls!$W:$Y,2,FALSE))</f>
        <v/>
      </c>
      <c r="F15" s="90"/>
      <c r="G15" s="92"/>
      <c r="H15" s="92"/>
      <c r="I15" s="92"/>
      <c r="J15" s="92"/>
      <c r="K15" s="92"/>
      <c r="L15" s="92"/>
      <c r="M15" s="92"/>
      <c r="N15" s="92"/>
      <c r="O15" s="92"/>
      <c r="P15" s="92"/>
      <c r="Q15" s="94"/>
    </row>
    <row r="16" spans="1:21" x14ac:dyDescent="0.75">
      <c r="A16" s="78">
        <f t="shared" si="0"/>
        <v>12</v>
      </c>
      <c r="B16" s="90"/>
      <c r="C16" s="90"/>
      <c r="D16" s="73"/>
      <c r="E16" s="91" t="str">
        <f>IF(D16="","",VLOOKUP(D16,Controls!$W:$Y,2,FALSE))</f>
        <v/>
      </c>
      <c r="F16" s="90"/>
      <c r="G16" s="92"/>
      <c r="H16" s="92"/>
      <c r="I16" s="92"/>
      <c r="J16" s="92"/>
      <c r="K16" s="92"/>
      <c r="L16" s="92"/>
      <c r="M16" s="92"/>
      <c r="N16" s="92"/>
      <c r="O16" s="92"/>
      <c r="P16" s="92"/>
      <c r="Q16" s="94"/>
    </row>
    <row r="17" spans="1:17" x14ac:dyDescent="0.75">
      <c r="A17" s="78">
        <f t="shared" si="0"/>
        <v>13</v>
      </c>
      <c r="B17" s="90"/>
      <c r="C17" s="90"/>
      <c r="D17" s="73"/>
      <c r="E17" s="91" t="str">
        <f>IF(D17="","",VLOOKUP(D17,Controls!$W:$Y,2,FALSE))</f>
        <v/>
      </c>
      <c r="F17" s="90"/>
      <c r="G17" s="92"/>
      <c r="H17" s="92"/>
      <c r="I17" s="92"/>
      <c r="J17" s="92"/>
      <c r="K17" s="92"/>
      <c r="L17" s="92"/>
      <c r="M17" s="92"/>
      <c r="N17" s="92"/>
      <c r="O17" s="92"/>
      <c r="P17" s="92"/>
      <c r="Q17" s="94"/>
    </row>
    <row r="18" spans="1:17" x14ac:dyDescent="0.75">
      <c r="A18" s="78">
        <f t="shared" si="0"/>
        <v>14</v>
      </c>
      <c r="B18" s="90"/>
      <c r="C18" s="90"/>
      <c r="D18" s="73"/>
      <c r="E18" s="91" t="str">
        <f>IF(D18="","",VLOOKUP(D18,Controls!$W:$Y,2,FALSE))</f>
        <v/>
      </c>
      <c r="F18" s="90"/>
      <c r="G18" s="92"/>
      <c r="H18" s="92"/>
      <c r="I18" s="92"/>
      <c r="J18" s="92"/>
      <c r="K18" s="92"/>
      <c r="L18" s="92"/>
      <c r="M18" s="92"/>
      <c r="N18" s="92"/>
      <c r="O18" s="92"/>
      <c r="P18" s="92"/>
      <c r="Q18" s="94"/>
    </row>
    <row r="19" spans="1:17" x14ac:dyDescent="0.75">
      <c r="A19" s="78">
        <f t="shared" si="0"/>
        <v>15</v>
      </c>
      <c r="B19" s="90"/>
      <c r="C19" s="90"/>
      <c r="D19" s="73"/>
      <c r="E19" s="91" t="str">
        <f>IF(D19="","",VLOOKUP(D19,Controls!$W:$Y,2,FALSE))</f>
        <v/>
      </c>
      <c r="F19" s="90"/>
      <c r="G19" s="92"/>
      <c r="H19" s="92"/>
      <c r="I19" s="92"/>
      <c r="J19" s="92"/>
      <c r="K19" s="92"/>
      <c r="L19" s="92"/>
      <c r="M19" s="92"/>
      <c r="N19" s="92"/>
      <c r="O19" s="92"/>
      <c r="P19" s="92"/>
      <c r="Q19" s="94"/>
    </row>
    <row r="20" spans="1:17" ht="15.65" customHeight="1" x14ac:dyDescent="0.75">
      <c r="A20" s="78">
        <v>999</v>
      </c>
      <c r="B20" s="98" t="s">
        <v>310</v>
      </c>
      <c r="C20" s="90"/>
      <c r="D20" s="73"/>
      <c r="E20" s="91" t="str">
        <f>IF(D20="","",VLOOKUP(D20,Controls!$W:$Y,2,FALSE))</f>
        <v/>
      </c>
      <c r="F20" s="90"/>
      <c r="G20" s="92"/>
      <c r="H20" s="92"/>
      <c r="I20" s="92"/>
      <c r="J20" s="92"/>
      <c r="K20" s="92"/>
      <c r="L20" s="92"/>
      <c r="M20" s="92"/>
      <c r="N20" s="92"/>
      <c r="O20" s="92"/>
      <c r="P20" s="92"/>
      <c r="Q20" s="94"/>
    </row>
    <row r="21" spans="1:17" ht="14.9" customHeight="1" x14ac:dyDescent="0.75">
      <c r="A21" s="82"/>
      <c r="B21" s="388" t="s">
        <v>514</v>
      </c>
      <c r="C21" s="390"/>
      <c r="D21" s="390"/>
      <c r="E21" s="390"/>
      <c r="F21" s="423"/>
      <c r="G21" s="95">
        <f>SUMIF($E5:$E20,Controls!$AQ$5,G5:G20)</f>
        <v>0</v>
      </c>
      <c r="H21" s="95">
        <f>SUMIF($E5:$E20,Controls!$AQ$5,H5:H20)</f>
        <v>0</v>
      </c>
      <c r="I21" s="95">
        <f>SUMIF($E5:$E20,Controls!$AQ$5,I5:I20)</f>
        <v>0</v>
      </c>
      <c r="J21" s="95">
        <f>SUMIF($E5:$E20,Controls!$AQ$5,J5:J20)</f>
        <v>0</v>
      </c>
      <c r="K21" s="95">
        <f>SUMIF($E5:$E20,Controls!$AQ$5,K5:K20)</f>
        <v>0</v>
      </c>
      <c r="L21" s="95">
        <f>SUMIF($E5:$E20,Controls!$AQ$5,L5:L20)</f>
        <v>0</v>
      </c>
      <c r="M21" s="95">
        <f>SUMIF($E5:$E20,Controls!$AQ$5,M5:M20)</f>
        <v>0</v>
      </c>
      <c r="N21" s="95">
        <f>SUMIF($E5:$E20,Controls!$AQ$5,N5:N20)</f>
        <v>0</v>
      </c>
      <c r="O21" s="95">
        <f>SUMIF($E5:$E20,Controls!$AQ$5,O5:O20)</f>
        <v>0</v>
      </c>
      <c r="P21" s="95">
        <f>SUMIF($E5:$E20,Controls!$AQ$5,P5:P20)</f>
        <v>0</v>
      </c>
      <c r="Q21" s="85"/>
    </row>
  </sheetData>
  <mergeCells count="10">
    <mergeCell ref="B21:F21"/>
    <mergeCell ref="A2:Q2"/>
    <mergeCell ref="Q3:Q4"/>
    <mergeCell ref="C3:C4"/>
    <mergeCell ref="D3:D4"/>
    <mergeCell ref="A3:A4"/>
    <mergeCell ref="B3:B4"/>
    <mergeCell ref="F3:F4"/>
    <mergeCell ref="G3:P3"/>
    <mergeCell ref="E3:E4"/>
  </mergeCells>
  <phoneticPr fontId="40" type="noConversion"/>
  <conditionalFormatting sqref="A1:AAE1 A4:AAE1048576 A3:G3 Q3:AAE3 A2 R2:AAE2">
    <cfRule type="expression" priority="1" stopIfTrue="1">
      <formula>ROW($A1)&lt;$A$1</formula>
    </cfRule>
    <cfRule type="expression" priority="2" stopIfTrue="1">
      <formula>A$1=""</formula>
    </cfRule>
    <cfRule type="expression" priority="3" stopIfTrue="1">
      <formula>$A1=""</formula>
    </cfRule>
    <cfRule type="cellIs" dxfId="6" priority="4" operator="equal">
      <formula>"√"</formula>
    </cfRule>
    <cfRule type="cellIs" dxfId="5" priority="5" operator="equal">
      <formula>"X"</formula>
    </cfRule>
    <cfRule type="expression" dxfId="4" priority="6">
      <formula>ROW($A1)/2=ROUND(ROW($A1)/2,0)</formula>
    </cfRule>
  </conditionalFormatting>
  <dataValidations count="4">
    <dataValidation type="list" allowBlank="1" showInputMessage="1" showErrorMessage="1" sqref="D3" xr:uid="{6E876286-DD12-467E-B2C7-2B7391B2F44A}">
      <formula1>$J$4:$J$24</formula1>
    </dataValidation>
    <dataValidation type="list" allowBlank="1" showInputMessage="1" showErrorMessage="1" sqref="F22:F1048576" xr:uid="{10FF4A8A-4E18-436C-AD0C-4E8380F9890A}">
      <formula1>$W$4:$W$25</formula1>
    </dataValidation>
    <dataValidation type="list" allowBlank="1" showInputMessage="1" showErrorMessage="1" sqref="D22:D1048576" xr:uid="{587E700B-3895-4862-A2E9-E6F70E45FD73}">
      <formula1>$Y$4:$Y$26</formula1>
    </dataValidation>
    <dataValidation type="list" allowBlank="1" showInputMessage="1" showErrorMessage="1" sqref="E22:E1048576" xr:uid="{0EFAC734-7CA1-4EA5-9E42-43F95FE1347E}">
      <formula1>$AB$4:$AB$6</formula1>
    </dataValidation>
  </dataValidations>
  <pageMargins left="0.7" right="0.7" top="0.75" bottom="0.75" header="0.3" footer="0.3"/>
  <pageSetup scale="72"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D8EE71A-3BB7-4311-88A0-A1A023CDD5A5}">
          <x14:formula1>
            <xm:f>Controls!$S$4:$S$24</xm:f>
          </x14:formula1>
          <xm:sqref>F3:F20</xm:sqref>
        </x14:dataValidation>
        <x14:dataValidation type="list" allowBlank="1" showInputMessage="1" showErrorMessage="1" xr:uid="{2DCC8650-EF3A-4937-ADD8-CF50C18717D5}">
          <x14:formula1>
            <xm:f>Controls!$W$4:$W$25</xm:f>
          </x14:formula1>
          <xm:sqref>D5:D20</xm:sqref>
        </x14:dataValidation>
        <x14:dataValidation type="list" allowBlank="1" showInputMessage="1" showErrorMessage="1" xr:uid="{09B15F2F-6A98-43B6-BE1C-C4509F166843}">
          <x14:formula1>
            <xm:f>Controls!$AQ$4:$AQ$6</xm:f>
          </x14:formula1>
          <xm:sqref>E3:E20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6600-3F47-4949-9FC4-C26DE6BE076C}">
  <sheetPr codeName="Sheet14">
    <pageSetUpPr fitToPage="1"/>
  </sheetPr>
  <dimension ref="A1:U21"/>
  <sheetViews>
    <sheetView workbookViewId="0">
      <pane ySplit="4" topLeftCell="A5" activePane="bottomLeft" state="frozen"/>
      <selection pane="bottomLeft" activeCell="D14" sqref="D14"/>
    </sheetView>
  </sheetViews>
  <sheetFormatPr defaultColWidth="8.7265625" defaultRowHeight="14.75" x14ac:dyDescent="0.75"/>
  <cols>
    <col min="1" max="1" width="3.86328125" style="86" customWidth="1"/>
    <col min="2" max="2" width="28.7265625" style="70" customWidth="1"/>
    <col min="3" max="3" width="29.40625" style="70" customWidth="1"/>
    <col min="4" max="4" width="20.7265625" style="86" customWidth="1"/>
    <col min="5" max="5" width="3" style="96" bestFit="1" customWidth="1"/>
    <col min="6" max="6" width="15.40625" style="70" customWidth="1"/>
    <col min="7" max="7" width="13.40625" style="70" customWidth="1"/>
    <col min="8" max="8" width="9.1328125" style="86" customWidth="1"/>
    <col min="9" max="9" width="18.26953125" style="97" customWidth="1"/>
    <col min="10" max="19" width="10.86328125" style="70" customWidth="1"/>
    <col min="20" max="20" width="30.86328125" style="88" customWidth="1"/>
    <col min="21" max="16384" width="8.7265625" style="70"/>
  </cols>
  <sheetData>
    <row r="1" spans="1:21" ht="1.7" customHeight="1" x14ac:dyDescent="0.75">
      <c r="A1" s="69">
        <v>5</v>
      </c>
      <c r="B1" s="69">
        <f>COLUMN()</f>
        <v>2</v>
      </c>
      <c r="C1" s="69">
        <f>COLUMN()</f>
        <v>3</v>
      </c>
      <c r="D1" s="69">
        <f>COLUMN()</f>
        <v>4</v>
      </c>
      <c r="E1" s="69">
        <f>COLUMN()</f>
        <v>5</v>
      </c>
      <c r="F1" s="69">
        <f>COLUMN()</f>
        <v>6</v>
      </c>
      <c r="G1" s="69">
        <f>COLUMN()</f>
        <v>7</v>
      </c>
      <c r="H1" s="69">
        <f>COLUMN()</f>
        <v>8</v>
      </c>
      <c r="I1" s="69">
        <f>COLUMN()</f>
        <v>9</v>
      </c>
      <c r="J1" s="69">
        <f>COLUMN()</f>
        <v>10</v>
      </c>
      <c r="K1" s="69">
        <f>COLUMN()</f>
        <v>11</v>
      </c>
      <c r="L1" s="69">
        <f>COLUMN()</f>
        <v>12</v>
      </c>
      <c r="M1" s="69">
        <f>COLUMN()</f>
        <v>13</v>
      </c>
      <c r="N1" s="69">
        <f>COLUMN()</f>
        <v>14</v>
      </c>
      <c r="O1" s="69">
        <f>COLUMN()</f>
        <v>15</v>
      </c>
      <c r="P1" s="69">
        <f>COLUMN()</f>
        <v>16</v>
      </c>
      <c r="Q1" s="69">
        <f>COLUMN()</f>
        <v>17</v>
      </c>
      <c r="R1" s="69">
        <f>COLUMN()</f>
        <v>18</v>
      </c>
      <c r="S1" s="69">
        <f>COLUMN()</f>
        <v>19</v>
      </c>
      <c r="T1" s="69">
        <f>COLUMN()</f>
        <v>20</v>
      </c>
      <c r="U1" s="69"/>
    </row>
    <row r="2" spans="1:21" ht="31.25" x14ac:dyDescent="1.45">
      <c r="A2" s="383" t="s">
        <v>515</v>
      </c>
      <c r="B2" s="384"/>
      <c r="C2" s="384"/>
      <c r="D2" s="384"/>
      <c r="E2" s="384"/>
      <c r="F2" s="384"/>
      <c r="G2" s="384"/>
      <c r="H2" s="384"/>
      <c r="I2" s="384"/>
      <c r="J2" s="384"/>
      <c r="K2" s="384"/>
      <c r="L2" s="384"/>
      <c r="M2" s="384"/>
      <c r="N2" s="384"/>
      <c r="O2" s="384"/>
      <c r="P2" s="384"/>
      <c r="Q2" s="384"/>
      <c r="R2" s="384"/>
      <c r="S2" s="384"/>
      <c r="T2" s="385"/>
    </row>
    <row r="3" spans="1:21" s="89" customFormat="1" ht="17.45" customHeight="1" x14ac:dyDescent="0.75">
      <c r="A3" s="460" t="s">
        <v>172</v>
      </c>
      <c r="B3" s="460" t="s">
        <v>516</v>
      </c>
      <c r="C3" s="460" t="s">
        <v>482</v>
      </c>
      <c r="D3" s="446" t="s">
        <v>93</v>
      </c>
      <c r="E3" s="487" t="s">
        <v>114</v>
      </c>
      <c r="F3" s="460" t="s">
        <v>517</v>
      </c>
      <c r="G3" s="460" t="s">
        <v>518</v>
      </c>
      <c r="H3" s="464" t="s">
        <v>484</v>
      </c>
      <c r="I3" s="465"/>
      <c r="J3" s="489" t="s">
        <v>519</v>
      </c>
      <c r="K3" s="490"/>
      <c r="L3" s="490"/>
      <c r="M3" s="490"/>
      <c r="N3" s="490"/>
      <c r="O3" s="490"/>
      <c r="P3" s="490"/>
      <c r="Q3" s="490"/>
      <c r="R3" s="490"/>
      <c r="S3" s="491"/>
      <c r="T3" s="462" t="s">
        <v>301</v>
      </c>
    </row>
    <row r="4" spans="1:21" s="89" customFormat="1" ht="15.95" customHeight="1" x14ac:dyDescent="0.75">
      <c r="A4" s="460"/>
      <c r="B4" s="460"/>
      <c r="C4" s="460"/>
      <c r="D4" s="447"/>
      <c r="E4" s="488"/>
      <c r="F4" s="460"/>
      <c r="G4" s="460"/>
      <c r="H4" s="199" t="s">
        <v>488</v>
      </c>
      <c r="I4" s="199" t="s">
        <v>489</v>
      </c>
      <c r="J4" s="205" t="s">
        <v>490</v>
      </c>
      <c r="K4" s="205" t="s">
        <v>491</v>
      </c>
      <c r="L4" s="205" t="s">
        <v>492</v>
      </c>
      <c r="M4" s="205" t="s">
        <v>493</v>
      </c>
      <c r="N4" s="205" t="s">
        <v>494</v>
      </c>
      <c r="O4" s="205" t="s">
        <v>495</v>
      </c>
      <c r="P4" s="205" t="s">
        <v>496</v>
      </c>
      <c r="Q4" s="205" t="s">
        <v>497</v>
      </c>
      <c r="R4" s="205" t="s">
        <v>498</v>
      </c>
      <c r="S4" s="205" t="s">
        <v>499</v>
      </c>
      <c r="T4" s="462"/>
    </row>
    <row r="5" spans="1:21" x14ac:dyDescent="0.75">
      <c r="A5" s="73">
        <v>1</v>
      </c>
      <c r="B5" s="90"/>
      <c r="C5" s="90"/>
      <c r="D5" s="78"/>
      <c r="E5" s="91" t="str">
        <f>IF(D5="","",VLOOKUP(D5,Controls!$W:$Y,2,FALSE))</f>
        <v/>
      </c>
      <c r="F5" s="90"/>
      <c r="G5" s="92"/>
      <c r="H5" s="78"/>
      <c r="I5" s="93"/>
      <c r="J5" s="92"/>
      <c r="K5" s="92"/>
      <c r="L5" s="92"/>
      <c r="M5" s="92"/>
      <c r="N5" s="92"/>
      <c r="O5" s="92"/>
      <c r="P5" s="92"/>
      <c r="Q5" s="92"/>
      <c r="R5" s="92"/>
      <c r="S5" s="92"/>
      <c r="T5" s="94"/>
    </row>
    <row r="6" spans="1:21" x14ac:dyDescent="0.75">
      <c r="A6" s="78">
        <f t="shared" ref="A6:A19" si="0">A5+1</f>
        <v>2</v>
      </c>
      <c r="B6" s="90"/>
      <c r="C6" s="90"/>
      <c r="D6" s="78"/>
      <c r="E6" s="91" t="str">
        <f>IF(D6="","",VLOOKUP(D6,Controls!$W:$Y,2,FALSE))</f>
        <v/>
      </c>
      <c r="F6" s="90"/>
      <c r="G6" s="92"/>
      <c r="H6" s="78"/>
      <c r="I6" s="93"/>
      <c r="J6" s="92"/>
      <c r="K6" s="92"/>
      <c r="L6" s="92"/>
      <c r="M6" s="92"/>
      <c r="N6" s="92"/>
      <c r="O6" s="92"/>
      <c r="P6" s="92"/>
      <c r="Q6" s="92"/>
      <c r="R6" s="92"/>
      <c r="S6" s="92"/>
      <c r="T6" s="94"/>
    </row>
    <row r="7" spans="1:21" x14ac:dyDescent="0.75">
      <c r="A7" s="78">
        <f t="shared" si="0"/>
        <v>3</v>
      </c>
      <c r="B7" s="90"/>
      <c r="C7" s="90"/>
      <c r="D7" s="78"/>
      <c r="E7" s="91" t="str">
        <f>IF(D7="","",VLOOKUP(D7,Controls!$W:$Y,2,FALSE))</f>
        <v/>
      </c>
      <c r="F7" s="90"/>
      <c r="G7" s="92"/>
      <c r="H7" s="78"/>
      <c r="I7" s="93"/>
      <c r="J7" s="92"/>
      <c r="K7" s="92"/>
      <c r="L7" s="92"/>
      <c r="M7" s="92"/>
      <c r="N7" s="92"/>
      <c r="O7" s="92"/>
      <c r="P7" s="92"/>
      <c r="Q7" s="92"/>
      <c r="R7" s="92"/>
      <c r="S7" s="92"/>
      <c r="T7" s="94"/>
    </row>
    <row r="8" spans="1:21" x14ac:dyDescent="0.75">
      <c r="A8" s="78">
        <f t="shared" si="0"/>
        <v>4</v>
      </c>
      <c r="B8" s="90"/>
      <c r="C8" s="90"/>
      <c r="D8" s="78"/>
      <c r="E8" s="91" t="str">
        <f>IF(D8="","",VLOOKUP(D8,Controls!$W:$Y,2,FALSE))</f>
        <v/>
      </c>
      <c r="F8" s="90"/>
      <c r="G8" s="92"/>
      <c r="H8" s="78"/>
      <c r="I8" s="93"/>
      <c r="J8" s="92"/>
      <c r="K8" s="92"/>
      <c r="L8" s="92"/>
      <c r="M8" s="92"/>
      <c r="N8" s="92"/>
      <c r="O8" s="92"/>
      <c r="P8" s="92"/>
      <c r="Q8" s="92"/>
      <c r="R8" s="92"/>
      <c r="S8" s="92"/>
      <c r="T8" s="94"/>
    </row>
    <row r="9" spans="1:21" x14ac:dyDescent="0.75">
      <c r="A9" s="78">
        <f t="shared" si="0"/>
        <v>5</v>
      </c>
      <c r="B9" s="90"/>
      <c r="C9" s="90"/>
      <c r="D9" s="73"/>
      <c r="E9" s="91" t="str">
        <f>IF(D9="","",VLOOKUP(D9,Controls!$W:$Y,2,FALSE))</f>
        <v/>
      </c>
      <c r="F9" s="90"/>
      <c r="G9" s="92"/>
      <c r="H9" s="78"/>
      <c r="I9" s="93"/>
      <c r="J9" s="92"/>
      <c r="K9" s="92"/>
      <c r="L9" s="92"/>
      <c r="M9" s="92"/>
      <c r="N9" s="92"/>
      <c r="O9" s="92"/>
      <c r="P9" s="92"/>
      <c r="Q9" s="92"/>
      <c r="R9" s="92"/>
      <c r="S9" s="92"/>
      <c r="T9" s="94"/>
    </row>
    <row r="10" spans="1:21" x14ac:dyDescent="0.75">
      <c r="A10" s="78">
        <f t="shared" si="0"/>
        <v>6</v>
      </c>
      <c r="B10" s="90"/>
      <c r="C10" s="90"/>
      <c r="D10" s="73"/>
      <c r="E10" s="91" t="str">
        <f>IF(D10="","",VLOOKUP(D10,Controls!$W:$Y,2,FALSE))</f>
        <v/>
      </c>
      <c r="F10" s="90"/>
      <c r="G10" s="92"/>
      <c r="H10" s="78"/>
      <c r="I10" s="93"/>
      <c r="J10" s="92"/>
      <c r="K10" s="92"/>
      <c r="L10" s="92"/>
      <c r="M10" s="92"/>
      <c r="N10" s="92"/>
      <c r="O10" s="92"/>
      <c r="P10" s="92"/>
      <c r="Q10" s="92"/>
      <c r="R10" s="92"/>
      <c r="S10" s="92"/>
      <c r="T10" s="94"/>
    </row>
    <row r="11" spans="1:21" x14ac:dyDescent="0.75">
      <c r="A11" s="78">
        <f t="shared" si="0"/>
        <v>7</v>
      </c>
      <c r="B11" s="90"/>
      <c r="C11" s="90"/>
      <c r="D11" s="73"/>
      <c r="E11" s="91" t="str">
        <f>IF(D11="","",VLOOKUP(D11,Controls!$W:$Y,2,FALSE))</f>
        <v/>
      </c>
      <c r="F11" s="90"/>
      <c r="G11" s="92"/>
      <c r="H11" s="78"/>
      <c r="I11" s="93"/>
      <c r="J11" s="92"/>
      <c r="K11" s="92"/>
      <c r="L11" s="92"/>
      <c r="M11" s="92"/>
      <c r="N11" s="92"/>
      <c r="O11" s="92"/>
      <c r="P11" s="92"/>
      <c r="Q11" s="92"/>
      <c r="R11" s="92"/>
      <c r="S11" s="92"/>
      <c r="T11" s="94"/>
    </row>
    <row r="12" spans="1:21" x14ac:dyDescent="0.75">
      <c r="A12" s="78">
        <f t="shared" si="0"/>
        <v>8</v>
      </c>
      <c r="B12" s="90"/>
      <c r="C12" s="90"/>
      <c r="D12" s="73"/>
      <c r="E12" s="91" t="str">
        <f>IF(D12="","",VLOOKUP(D12,Controls!$W:$Y,2,FALSE))</f>
        <v/>
      </c>
      <c r="F12" s="90"/>
      <c r="G12" s="92"/>
      <c r="H12" s="78"/>
      <c r="I12" s="93"/>
      <c r="J12" s="92"/>
      <c r="K12" s="92"/>
      <c r="L12" s="92"/>
      <c r="M12" s="92"/>
      <c r="N12" s="92"/>
      <c r="O12" s="92"/>
      <c r="P12" s="92"/>
      <c r="Q12" s="92"/>
      <c r="R12" s="92"/>
      <c r="S12" s="92"/>
      <c r="T12" s="94"/>
    </row>
    <row r="13" spans="1:21" x14ac:dyDescent="0.75">
      <c r="A13" s="78">
        <f t="shared" si="0"/>
        <v>9</v>
      </c>
      <c r="B13" s="90"/>
      <c r="C13" s="90"/>
      <c r="D13" s="73"/>
      <c r="E13" s="91" t="str">
        <f>IF(D13="","",VLOOKUP(D13,Controls!$W:$Y,2,FALSE))</f>
        <v/>
      </c>
      <c r="F13" s="90"/>
      <c r="G13" s="92"/>
      <c r="H13" s="78"/>
      <c r="I13" s="93"/>
      <c r="J13" s="92"/>
      <c r="K13" s="92"/>
      <c r="L13" s="92"/>
      <c r="M13" s="92"/>
      <c r="N13" s="92"/>
      <c r="O13" s="92"/>
      <c r="P13" s="92"/>
      <c r="Q13" s="92"/>
      <c r="R13" s="92"/>
      <c r="S13" s="92"/>
      <c r="T13" s="94"/>
    </row>
    <row r="14" spans="1:21" x14ac:dyDescent="0.75">
      <c r="A14" s="78">
        <f t="shared" si="0"/>
        <v>10</v>
      </c>
      <c r="B14" s="90"/>
      <c r="C14" s="90"/>
      <c r="D14" s="73"/>
      <c r="E14" s="91" t="str">
        <f>IF(D14="","",VLOOKUP(D14,Controls!$W:$Y,2,FALSE))</f>
        <v/>
      </c>
      <c r="F14" s="90"/>
      <c r="G14" s="92"/>
      <c r="H14" s="78"/>
      <c r="I14" s="93"/>
      <c r="J14" s="92"/>
      <c r="K14" s="92"/>
      <c r="L14" s="92"/>
      <c r="M14" s="92"/>
      <c r="N14" s="92"/>
      <c r="O14" s="92"/>
      <c r="P14" s="92"/>
      <c r="Q14" s="92"/>
      <c r="R14" s="92"/>
      <c r="S14" s="92"/>
      <c r="T14" s="94"/>
    </row>
    <row r="15" spans="1:21" x14ac:dyDescent="0.75">
      <c r="A15" s="78">
        <f t="shared" si="0"/>
        <v>11</v>
      </c>
      <c r="B15" s="90"/>
      <c r="C15" s="90"/>
      <c r="D15" s="73"/>
      <c r="E15" s="91" t="str">
        <f>IF(D15="","",VLOOKUP(D15,Controls!$W:$Y,2,FALSE))</f>
        <v/>
      </c>
      <c r="F15" s="90"/>
      <c r="G15" s="92"/>
      <c r="H15" s="78"/>
      <c r="I15" s="93"/>
      <c r="J15" s="92"/>
      <c r="K15" s="92"/>
      <c r="L15" s="92"/>
      <c r="M15" s="92"/>
      <c r="N15" s="92"/>
      <c r="O15" s="92"/>
      <c r="P15" s="92"/>
      <c r="Q15" s="92"/>
      <c r="R15" s="92"/>
      <c r="S15" s="92"/>
      <c r="T15" s="94"/>
    </row>
    <row r="16" spans="1:21" x14ac:dyDescent="0.75">
      <c r="A16" s="78">
        <f t="shared" si="0"/>
        <v>12</v>
      </c>
      <c r="B16" s="90"/>
      <c r="C16" s="90"/>
      <c r="D16" s="73"/>
      <c r="E16" s="91" t="str">
        <f>IF(D16="","",VLOOKUP(D16,Controls!$W:$Y,2,FALSE))</f>
        <v/>
      </c>
      <c r="F16" s="90"/>
      <c r="G16" s="92"/>
      <c r="H16" s="78"/>
      <c r="I16" s="93"/>
      <c r="J16" s="92"/>
      <c r="K16" s="92"/>
      <c r="L16" s="92"/>
      <c r="M16" s="92"/>
      <c r="N16" s="92"/>
      <c r="O16" s="92"/>
      <c r="P16" s="92"/>
      <c r="Q16" s="92"/>
      <c r="R16" s="92"/>
      <c r="S16" s="92"/>
      <c r="T16" s="94"/>
    </row>
    <row r="17" spans="1:20" x14ac:dyDescent="0.75">
      <c r="A17" s="78">
        <f t="shared" si="0"/>
        <v>13</v>
      </c>
      <c r="B17" s="90"/>
      <c r="C17" s="90"/>
      <c r="D17" s="73"/>
      <c r="E17" s="91" t="str">
        <f>IF(D17="","",VLOOKUP(D17,Controls!$W:$Y,2,FALSE))</f>
        <v/>
      </c>
      <c r="F17" s="90"/>
      <c r="G17" s="92"/>
      <c r="H17" s="78"/>
      <c r="I17" s="93"/>
      <c r="J17" s="92"/>
      <c r="K17" s="92"/>
      <c r="L17" s="92"/>
      <c r="M17" s="92"/>
      <c r="N17" s="92"/>
      <c r="O17" s="92"/>
      <c r="P17" s="92"/>
      <c r="Q17" s="92"/>
      <c r="R17" s="92"/>
      <c r="S17" s="92"/>
      <c r="T17" s="94"/>
    </row>
    <row r="18" spans="1:20" x14ac:dyDescent="0.75">
      <c r="A18" s="78">
        <f t="shared" si="0"/>
        <v>14</v>
      </c>
      <c r="B18" s="90"/>
      <c r="C18" s="90"/>
      <c r="D18" s="73"/>
      <c r="E18" s="91" t="str">
        <f>IF(D18="","",VLOOKUP(D18,Controls!$W:$Y,2,FALSE))</f>
        <v/>
      </c>
      <c r="F18" s="90"/>
      <c r="G18" s="92"/>
      <c r="H18" s="78"/>
      <c r="I18" s="93"/>
      <c r="J18" s="92"/>
      <c r="K18" s="92"/>
      <c r="L18" s="92"/>
      <c r="M18" s="92"/>
      <c r="N18" s="92"/>
      <c r="O18" s="92"/>
      <c r="P18" s="92"/>
      <c r="Q18" s="92"/>
      <c r="R18" s="92"/>
      <c r="S18" s="92"/>
      <c r="T18" s="94"/>
    </row>
    <row r="19" spans="1:20" x14ac:dyDescent="0.75">
      <c r="A19" s="78">
        <f t="shared" si="0"/>
        <v>15</v>
      </c>
      <c r="B19" s="90"/>
      <c r="C19" s="90"/>
      <c r="D19" s="73"/>
      <c r="E19" s="91" t="str">
        <f>IF(D19="","",VLOOKUP(D19,Controls!$W:$Y,2,FALSE))</f>
        <v/>
      </c>
      <c r="F19" s="90"/>
      <c r="G19" s="92"/>
      <c r="H19" s="78"/>
      <c r="I19" s="93"/>
      <c r="J19" s="92"/>
      <c r="K19" s="92"/>
      <c r="L19" s="92"/>
      <c r="M19" s="92"/>
      <c r="N19" s="92"/>
      <c r="O19" s="92"/>
      <c r="P19" s="92"/>
      <c r="Q19" s="92"/>
      <c r="R19" s="92"/>
      <c r="S19" s="92"/>
      <c r="T19" s="94"/>
    </row>
    <row r="20" spans="1:20" ht="15.95" customHeight="1" x14ac:dyDescent="0.75">
      <c r="A20" s="78">
        <v>999</v>
      </c>
      <c r="B20" s="90" t="s">
        <v>310</v>
      </c>
      <c r="C20" s="90"/>
      <c r="D20" s="73"/>
      <c r="E20" s="91" t="str">
        <f>IF(D20="","",VLOOKUP(D20,Controls!$W:$Y,2,FALSE))</f>
        <v/>
      </c>
      <c r="F20" s="90"/>
      <c r="G20" s="92"/>
      <c r="H20" s="78"/>
      <c r="I20" s="93"/>
      <c r="J20" s="92"/>
      <c r="K20" s="92"/>
      <c r="L20" s="92"/>
      <c r="M20" s="92"/>
      <c r="N20" s="92"/>
      <c r="O20" s="92"/>
      <c r="P20" s="92"/>
      <c r="Q20" s="92"/>
      <c r="R20" s="92"/>
      <c r="S20" s="92"/>
      <c r="T20" s="94"/>
    </row>
    <row r="21" spans="1:20" ht="14.9" customHeight="1" x14ac:dyDescent="0.75">
      <c r="A21" s="82"/>
      <c r="B21" s="388" t="s">
        <v>520</v>
      </c>
      <c r="C21" s="390"/>
      <c r="D21" s="390"/>
      <c r="E21" s="390"/>
      <c r="F21" s="423"/>
      <c r="G21" s="95">
        <f>SUMIF($E5:$E20,Controls!$AQ$5,G5:G20)</f>
        <v>0</v>
      </c>
      <c r="H21" s="95"/>
      <c r="I21" s="95"/>
      <c r="J21" s="95">
        <f>SUMIF($E5:$E20,Controls!$AQ$5,J5:J20)</f>
        <v>0</v>
      </c>
      <c r="K21" s="95">
        <f>SUMIF($E5:$E20,Controls!$AQ$5,K5:K20)</f>
        <v>0</v>
      </c>
      <c r="L21" s="95">
        <f>SUMIF($E5:$E20,Controls!$AQ$5,L5:L20)</f>
        <v>0</v>
      </c>
      <c r="M21" s="95">
        <f>SUMIF($E5:$E20,Controls!$AQ$5,M5:M20)</f>
        <v>0</v>
      </c>
      <c r="N21" s="95">
        <f>SUMIF($E5:$E20,Controls!$AQ$5,N5:N20)</f>
        <v>0</v>
      </c>
      <c r="O21" s="95">
        <f>SUMIF($E5:$E20,Controls!$AQ$5,O5:O20)</f>
        <v>0</v>
      </c>
      <c r="P21" s="95">
        <f>SUMIF($E5:$E20,Controls!$AQ$5,P5:P20)</f>
        <v>0</v>
      </c>
      <c r="Q21" s="95">
        <f>SUMIF($E5:$E20,Controls!$AQ$5,Q5:Q20)</f>
        <v>0</v>
      </c>
      <c r="R21" s="95">
        <f>SUMIF($E5:$E20,Controls!$AQ$5,R5:R20)</f>
        <v>0</v>
      </c>
      <c r="S21" s="95">
        <f>SUMIF($E5:$E20,Controls!$AQ$5,S5:S20)</f>
        <v>0</v>
      </c>
      <c r="T21" s="85"/>
    </row>
  </sheetData>
  <mergeCells count="12">
    <mergeCell ref="B21:F21"/>
    <mergeCell ref="A2:T2"/>
    <mergeCell ref="J3:S3"/>
    <mergeCell ref="T3:T4"/>
    <mergeCell ref="A3:A4"/>
    <mergeCell ref="B3:B4"/>
    <mergeCell ref="C3:C4"/>
    <mergeCell ref="D3:D4"/>
    <mergeCell ref="F3:F4"/>
    <mergeCell ref="G3:G4"/>
    <mergeCell ref="E3:E4"/>
    <mergeCell ref="H3:I3"/>
  </mergeCells>
  <phoneticPr fontId="40" type="noConversion"/>
  <conditionalFormatting sqref="A1:AAE1 A4:AAE1048576 A3:J3 T3:AAE3 A2 U2:AAE2">
    <cfRule type="expression" priority="1" stopIfTrue="1">
      <formula>ROW($A1)&lt;$A$1</formula>
    </cfRule>
    <cfRule type="expression" priority="2" stopIfTrue="1">
      <formula>A$1=""</formula>
    </cfRule>
    <cfRule type="expression" priority="3" stopIfTrue="1">
      <formula>$A1=""</formula>
    </cfRule>
    <cfRule type="cellIs" dxfId="3" priority="4" operator="equal">
      <formula>"√"</formula>
    </cfRule>
    <cfRule type="cellIs" dxfId="2" priority="5" operator="equal">
      <formula>"X"</formula>
    </cfRule>
    <cfRule type="expression" dxfId="1" priority="6">
      <formula>ROW($A1)/2=ROUND(ROW($A1)/2,0)</formula>
    </cfRule>
  </conditionalFormatting>
  <dataValidations count="3">
    <dataValidation type="list" allowBlank="1" showInputMessage="1" showErrorMessage="1" sqref="D3" xr:uid="{E85FCA6C-690C-4AB6-A4B5-32D84438A23B}">
      <formula1>$K$4:$K$24</formula1>
    </dataValidation>
    <dataValidation type="list" allowBlank="1" showInputMessage="1" showErrorMessage="1" sqref="D22:D1048576" xr:uid="{C3A1F454-8433-44B0-9C4F-3F18726BF2FD}">
      <formula1>$Y$4:$Y$26</formula1>
    </dataValidation>
    <dataValidation type="list" allowBlank="1" showInputMessage="1" showErrorMessage="1" sqref="E22:E1048576" xr:uid="{2194C84B-66CE-4BD3-88DC-EC7B7F375F23}">
      <formula1>$AB$4:$AB$6</formula1>
    </dataValidation>
  </dataValidations>
  <pageMargins left="0.7" right="0.7" top="0.75" bottom="0.75" header="0.3" footer="0.3"/>
  <pageSetup scale="56"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959F8DF-9780-4C03-A40B-96294892E83E}">
          <x14:formula1>
            <xm:f>Controls!$W$4:$W$25</xm:f>
          </x14:formula1>
          <xm:sqref>D5:D20</xm:sqref>
        </x14:dataValidation>
        <x14:dataValidation type="list" allowBlank="1" showInputMessage="1" showErrorMessage="1" xr:uid="{76CE8A2A-3342-4FC2-8A6A-4EC304040D74}">
          <x14:formula1>
            <xm:f>Controls!$AQ$4:$AQ$6</xm:f>
          </x14:formula1>
          <xm:sqref>E3:E20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E625-3B62-4F3B-A798-A9CA781B1064}">
  <sheetPr codeName="Sheet15">
    <pageSetUpPr fitToPage="1"/>
  </sheetPr>
  <dimension ref="A1:P20"/>
  <sheetViews>
    <sheetView workbookViewId="0">
      <pane ySplit="3" topLeftCell="A4" activePane="bottomLeft" state="frozen"/>
      <selection pane="bottomLeft" activeCell="B4" sqref="B4"/>
    </sheetView>
  </sheetViews>
  <sheetFormatPr defaultColWidth="8.7265625" defaultRowHeight="14.75" x14ac:dyDescent="0.75"/>
  <cols>
    <col min="1" max="1" width="5.86328125" style="86" customWidth="1"/>
    <col min="2" max="2" width="22" style="70" customWidth="1"/>
    <col min="3" max="3" width="35.7265625" style="70" customWidth="1"/>
    <col min="4" max="4" width="10.26953125" style="87" customWidth="1"/>
    <col min="5" max="5" width="10.54296875" style="87" customWidth="1"/>
    <col min="6" max="6" width="39.40625" style="88" customWidth="1"/>
    <col min="7" max="16384" width="8.7265625" style="70"/>
  </cols>
  <sheetData>
    <row r="1" spans="1:16" ht="3" customHeight="1" x14ac:dyDescent="0.75">
      <c r="A1" s="69">
        <v>4</v>
      </c>
      <c r="B1" s="69">
        <f>COLUMN()</f>
        <v>2</v>
      </c>
      <c r="C1" s="69">
        <f>COLUMN()</f>
        <v>3</v>
      </c>
      <c r="D1" s="69">
        <f>COLUMN()</f>
        <v>4</v>
      </c>
      <c r="E1" s="69">
        <f>COLUMN()</f>
        <v>5</v>
      </c>
      <c r="F1" s="69">
        <f>COLUMN()</f>
        <v>6</v>
      </c>
      <c r="G1" s="69"/>
      <c r="H1" s="69"/>
      <c r="I1" s="69"/>
      <c r="J1" s="69"/>
      <c r="K1" s="69"/>
      <c r="L1" s="69"/>
      <c r="M1" s="69"/>
      <c r="N1" s="69"/>
      <c r="O1" s="69"/>
      <c r="P1" s="69"/>
    </row>
    <row r="2" spans="1:16" ht="31.25" x14ac:dyDescent="1.45">
      <c r="A2" s="424" t="s">
        <v>521</v>
      </c>
      <c r="B2" s="424"/>
      <c r="C2" s="424"/>
      <c r="D2" s="424"/>
      <c r="E2" s="424"/>
      <c r="F2" s="424"/>
    </row>
    <row r="3" spans="1:16" ht="31.4" customHeight="1" x14ac:dyDescent="0.75">
      <c r="A3" s="200" t="s">
        <v>172</v>
      </c>
      <c r="B3" s="200" t="s">
        <v>522</v>
      </c>
      <c r="C3" s="200" t="s">
        <v>478</v>
      </c>
      <c r="D3" s="71" t="s">
        <v>523</v>
      </c>
      <c r="E3" s="72" t="s">
        <v>524</v>
      </c>
      <c r="F3" s="201" t="s">
        <v>301</v>
      </c>
    </row>
    <row r="4" spans="1:16" x14ac:dyDescent="0.75">
      <c r="A4" s="73">
        <v>1</v>
      </c>
      <c r="B4" s="74"/>
      <c r="C4" s="74"/>
      <c r="D4" s="75"/>
      <c r="E4" s="76"/>
      <c r="F4" s="77"/>
    </row>
    <row r="5" spans="1:16" x14ac:dyDescent="0.75">
      <c r="A5" s="78">
        <f t="shared" ref="A5:A18" si="0">A4+1</f>
        <v>2</v>
      </c>
      <c r="B5" s="74"/>
      <c r="C5" s="74"/>
      <c r="D5" s="75"/>
      <c r="E5" s="76"/>
      <c r="F5" s="77"/>
    </row>
    <row r="6" spans="1:16" x14ac:dyDescent="0.75">
      <c r="A6" s="78">
        <f t="shared" si="0"/>
        <v>3</v>
      </c>
      <c r="B6" s="74"/>
      <c r="C6" s="74"/>
      <c r="D6" s="75"/>
      <c r="E6" s="76"/>
      <c r="F6" s="77"/>
    </row>
    <row r="7" spans="1:16" x14ac:dyDescent="0.75">
      <c r="A7" s="78">
        <f t="shared" si="0"/>
        <v>4</v>
      </c>
      <c r="B7" s="74"/>
      <c r="C7" s="74"/>
      <c r="D7" s="75"/>
      <c r="E7" s="76"/>
      <c r="F7" s="77"/>
    </row>
    <row r="8" spans="1:16" x14ac:dyDescent="0.75">
      <c r="A8" s="78">
        <f t="shared" si="0"/>
        <v>5</v>
      </c>
      <c r="B8" s="79"/>
      <c r="C8" s="74"/>
      <c r="D8" s="75"/>
      <c r="E8" s="76"/>
      <c r="F8" s="77"/>
    </row>
    <row r="9" spans="1:16" x14ac:dyDescent="0.75">
      <c r="A9" s="78">
        <f t="shared" si="0"/>
        <v>6</v>
      </c>
      <c r="B9" s="79"/>
      <c r="C9" s="79"/>
      <c r="D9" s="80"/>
      <c r="E9" s="81"/>
      <c r="F9" s="77"/>
    </row>
    <row r="10" spans="1:16" x14ac:dyDescent="0.75">
      <c r="A10" s="78">
        <f t="shared" si="0"/>
        <v>7</v>
      </c>
      <c r="B10" s="79"/>
      <c r="C10" s="79"/>
      <c r="D10" s="80"/>
      <c r="E10" s="81"/>
      <c r="F10" s="77"/>
    </row>
    <row r="11" spans="1:16" x14ac:dyDescent="0.75">
      <c r="A11" s="78">
        <f t="shared" si="0"/>
        <v>8</v>
      </c>
      <c r="B11" s="79"/>
      <c r="C11" s="79"/>
      <c r="D11" s="80"/>
      <c r="E11" s="81"/>
      <c r="F11" s="77"/>
    </row>
    <row r="12" spans="1:16" x14ac:dyDescent="0.75">
      <c r="A12" s="78">
        <f t="shared" si="0"/>
        <v>9</v>
      </c>
      <c r="B12" s="79"/>
      <c r="C12" s="79"/>
      <c r="D12" s="80"/>
      <c r="E12" s="81"/>
      <c r="F12" s="77"/>
    </row>
    <row r="13" spans="1:16" x14ac:dyDescent="0.75">
      <c r="A13" s="78">
        <f t="shared" si="0"/>
        <v>10</v>
      </c>
      <c r="B13" s="79"/>
      <c r="C13" s="79"/>
      <c r="D13" s="80"/>
      <c r="E13" s="81"/>
      <c r="F13" s="77"/>
    </row>
    <row r="14" spans="1:16" x14ac:dyDescent="0.75">
      <c r="A14" s="78">
        <f t="shared" si="0"/>
        <v>11</v>
      </c>
      <c r="B14" s="79"/>
      <c r="C14" s="79"/>
      <c r="D14" s="80"/>
      <c r="E14" s="81"/>
      <c r="F14" s="77"/>
    </row>
    <row r="15" spans="1:16" x14ac:dyDescent="0.75">
      <c r="A15" s="78">
        <f t="shared" si="0"/>
        <v>12</v>
      </c>
      <c r="B15" s="79"/>
      <c r="C15" s="79"/>
      <c r="D15" s="80"/>
      <c r="E15" s="81"/>
      <c r="F15" s="77"/>
    </row>
    <row r="16" spans="1:16" x14ac:dyDescent="0.75">
      <c r="A16" s="78">
        <f t="shared" si="0"/>
        <v>13</v>
      </c>
      <c r="B16" s="79"/>
      <c r="C16" s="79"/>
      <c r="D16" s="80"/>
      <c r="E16" s="81"/>
      <c r="F16" s="77"/>
    </row>
    <row r="17" spans="1:6" x14ac:dyDescent="0.75">
      <c r="A17" s="78">
        <f t="shared" si="0"/>
        <v>14</v>
      </c>
      <c r="B17" s="79"/>
      <c r="C17" s="79"/>
      <c r="D17" s="80"/>
      <c r="E17" s="81"/>
      <c r="F17" s="77"/>
    </row>
    <row r="18" spans="1:6" ht="12.75" customHeight="1" x14ac:dyDescent="0.75">
      <c r="A18" s="78">
        <f t="shared" si="0"/>
        <v>15</v>
      </c>
      <c r="B18" s="79"/>
      <c r="C18" s="79"/>
      <c r="D18" s="80"/>
      <c r="E18" s="81"/>
      <c r="F18" s="77"/>
    </row>
    <row r="19" spans="1:6" x14ac:dyDescent="0.75">
      <c r="A19" s="78">
        <v>999</v>
      </c>
      <c r="B19" s="79" t="s">
        <v>310</v>
      </c>
      <c r="C19" s="79"/>
      <c r="D19" s="80"/>
      <c r="E19" s="81"/>
      <c r="F19" s="77"/>
    </row>
    <row r="20" spans="1:6" x14ac:dyDescent="0.75">
      <c r="A20" s="82"/>
      <c r="B20" s="493"/>
      <c r="C20" s="494"/>
      <c r="D20" s="83"/>
      <c r="E20" s="84"/>
      <c r="F20" s="85"/>
    </row>
  </sheetData>
  <mergeCells count="2">
    <mergeCell ref="B20:C20"/>
    <mergeCell ref="A2:F2"/>
  </mergeCells>
  <conditionalFormatting sqref="A1:ZZ1048576">
    <cfRule type="expression" priority="1" stopIfTrue="1">
      <formula>ROW($A1)&lt;$A$1</formula>
    </cfRule>
    <cfRule type="expression" priority="2" stopIfTrue="1">
      <formula>A$1=""</formula>
    </cfRule>
    <cfRule type="expression" priority="3" stopIfTrue="1">
      <formula>$A1=""</formula>
    </cfRule>
    <cfRule type="expression" dxfId="0" priority="4">
      <formula>ROW($A1)/2=ROUND(ROW($A1)/2,0)</formula>
    </cfRule>
  </conditionalFormatting>
  <pageMargins left="0.7" right="0.7" top="0.75" bottom="0.75" header="0.3" footer="0.3"/>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C36D55-8240-4186-8DCD-0AB5C30DE002}">
          <x14:formula1>
            <xm:f>Controls!$AQ$4:$AQ$6</xm:f>
          </x14:formula1>
          <xm:sqref>E3:E1048576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7D9C-C5E8-4CAC-9516-8B08978696D9}">
  <sheetPr codeName="Sheet24"/>
  <dimension ref="A1:J44"/>
  <sheetViews>
    <sheetView workbookViewId="0">
      <selection activeCell="B4" sqref="B4"/>
    </sheetView>
  </sheetViews>
  <sheetFormatPr defaultColWidth="8.7265625" defaultRowHeight="14.75" x14ac:dyDescent="0.75"/>
  <cols>
    <col min="1" max="1" width="5" style="86" customWidth="1"/>
    <col min="2" max="2" width="64.7265625" style="70" customWidth="1"/>
    <col min="3" max="3" width="3.86328125" style="86" customWidth="1"/>
    <col min="4" max="4" width="5.1328125" style="86" customWidth="1"/>
    <col min="5" max="5" width="64.7265625" style="88" customWidth="1"/>
    <col min="6" max="16384" width="8.7265625" style="70"/>
  </cols>
  <sheetData>
    <row r="1" spans="1:10" ht="2.25" customHeight="1" x14ac:dyDescent="0.75">
      <c r="A1" s="69">
        <v>1</v>
      </c>
      <c r="B1" s="69">
        <v>2</v>
      </c>
      <c r="C1" s="69"/>
      <c r="D1" s="69">
        <v>3</v>
      </c>
      <c r="E1" s="69">
        <v>4</v>
      </c>
      <c r="F1" s="89"/>
      <c r="G1" s="89"/>
      <c r="H1" s="89"/>
      <c r="I1" s="89"/>
      <c r="J1" s="89"/>
    </row>
    <row r="2" spans="1:10" ht="31.25" x14ac:dyDescent="1.45">
      <c r="A2" s="258"/>
      <c r="B2" s="384" t="s">
        <v>162</v>
      </c>
      <c r="C2" s="384"/>
      <c r="D2" s="384"/>
      <c r="E2" s="385"/>
      <c r="F2" s="89"/>
      <c r="G2" s="89"/>
      <c r="H2" s="89"/>
      <c r="I2" s="89"/>
      <c r="J2" s="89"/>
    </row>
    <row r="3" spans="1:10" s="272" customFormat="1" ht="29.25" customHeight="1" x14ac:dyDescent="1.2">
      <c r="A3" s="271"/>
      <c r="B3" s="276" t="s">
        <v>163</v>
      </c>
      <c r="C3" s="278"/>
      <c r="D3" s="271"/>
      <c r="E3" s="277" t="s">
        <v>164</v>
      </c>
    </row>
    <row r="4" spans="1:10" ht="15" customHeight="1" x14ac:dyDescent="0.75">
      <c r="A4" s="73">
        <v>1</v>
      </c>
      <c r="B4" s="274"/>
      <c r="C4" s="270"/>
      <c r="D4" s="273">
        <v>1</v>
      </c>
      <c r="E4" s="275"/>
    </row>
    <row r="5" spans="1:10" ht="15" customHeight="1" x14ac:dyDescent="0.75">
      <c r="A5" s="78">
        <v>2</v>
      </c>
      <c r="B5" s="90"/>
      <c r="C5" s="270"/>
      <c r="D5" s="78">
        <v>2</v>
      </c>
      <c r="E5" s="94"/>
    </row>
    <row r="6" spans="1:10" ht="15" customHeight="1" x14ac:dyDescent="0.75">
      <c r="A6" s="78">
        <v>3</v>
      </c>
      <c r="B6" s="90"/>
      <c r="C6" s="270"/>
      <c r="D6" s="78">
        <v>3</v>
      </c>
      <c r="E6" s="94"/>
    </row>
    <row r="7" spans="1:10" ht="15" customHeight="1" x14ac:dyDescent="0.75">
      <c r="A7" s="73">
        <v>4</v>
      </c>
      <c r="B7" s="90"/>
      <c r="C7" s="270"/>
      <c r="D7" s="73">
        <v>4</v>
      </c>
      <c r="E7" s="94"/>
    </row>
    <row r="8" spans="1:10" ht="15" customHeight="1" x14ac:dyDescent="0.75">
      <c r="A8" s="78">
        <v>5</v>
      </c>
      <c r="B8" s="90"/>
      <c r="C8" s="270"/>
      <c r="D8" s="78">
        <v>5</v>
      </c>
      <c r="E8" s="94"/>
    </row>
    <row r="9" spans="1:10" ht="15" customHeight="1" x14ac:dyDescent="0.75">
      <c r="A9" s="78">
        <v>6</v>
      </c>
      <c r="B9" s="113"/>
      <c r="C9" s="270"/>
      <c r="D9" s="78">
        <v>6</v>
      </c>
      <c r="E9" s="94"/>
    </row>
    <row r="10" spans="1:10" ht="15" customHeight="1" x14ac:dyDescent="0.75">
      <c r="A10" s="78">
        <v>7</v>
      </c>
      <c r="B10" s="90"/>
      <c r="C10" s="270"/>
      <c r="D10" s="78">
        <v>7</v>
      </c>
      <c r="E10" s="94"/>
    </row>
    <row r="11" spans="1:10" ht="15" customHeight="1" x14ac:dyDescent="0.75">
      <c r="A11" s="78">
        <v>8</v>
      </c>
      <c r="B11" s="113"/>
      <c r="C11" s="270"/>
      <c r="D11" s="78">
        <v>8</v>
      </c>
      <c r="E11" s="94"/>
    </row>
    <row r="12" spans="1:10" ht="15" customHeight="1" x14ac:dyDescent="0.75">
      <c r="A12" s="78">
        <v>9</v>
      </c>
      <c r="B12" s="90"/>
      <c r="C12" s="270"/>
      <c r="D12" s="78">
        <v>9</v>
      </c>
      <c r="E12" s="94"/>
    </row>
    <row r="13" spans="1:10" ht="15" customHeight="1" x14ac:dyDescent="0.75">
      <c r="A13" s="78">
        <v>10</v>
      </c>
      <c r="B13" s="113"/>
      <c r="C13" s="270"/>
      <c r="D13" s="78">
        <v>10</v>
      </c>
      <c r="E13" s="94"/>
    </row>
    <row r="14" spans="1:10" ht="15" customHeight="1" x14ac:dyDescent="0.75">
      <c r="A14" s="78">
        <v>11</v>
      </c>
      <c r="B14" s="90"/>
      <c r="C14" s="270"/>
      <c r="D14" s="78">
        <v>11</v>
      </c>
      <c r="E14" s="94"/>
    </row>
    <row r="15" spans="1:10" ht="15" customHeight="1" x14ac:dyDescent="0.75">
      <c r="A15" s="78">
        <v>12</v>
      </c>
      <c r="B15" s="113"/>
      <c r="C15" s="270"/>
      <c r="D15" s="78">
        <v>12</v>
      </c>
      <c r="E15" s="94"/>
    </row>
    <row r="16" spans="1:10" ht="15" customHeight="1" x14ac:dyDescent="0.75">
      <c r="A16" s="78">
        <v>13</v>
      </c>
      <c r="B16" s="90"/>
      <c r="C16" s="270"/>
      <c r="D16" s="78">
        <v>13</v>
      </c>
      <c r="E16" s="94"/>
    </row>
    <row r="17" spans="1:5" ht="15" customHeight="1" x14ac:dyDescent="0.75">
      <c r="A17" s="78">
        <v>14</v>
      </c>
      <c r="B17" s="113"/>
      <c r="C17" s="270"/>
      <c r="D17" s="78">
        <v>14</v>
      </c>
      <c r="E17" s="94"/>
    </row>
    <row r="18" spans="1:5" ht="15" customHeight="1" x14ac:dyDescent="0.75">
      <c r="A18" s="78">
        <v>15</v>
      </c>
      <c r="B18" s="90"/>
      <c r="C18" s="270"/>
      <c r="D18" s="78">
        <v>15</v>
      </c>
      <c r="E18" s="94"/>
    </row>
    <row r="19" spans="1:5" ht="15" customHeight="1" x14ac:dyDescent="0.75">
      <c r="A19" s="78">
        <v>16</v>
      </c>
      <c r="B19" s="113"/>
      <c r="C19" s="270"/>
      <c r="D19" s="78">
        <v>16</v>
      </c>
      <c r="E19" s="94"/>
    </row>
    <row r="20" spans="1:5" ht="15" customHeight="1" x14ac:dyDescent="0.75">
      <c r="A20" s="78">
        <v>17</v>
      </c>
      <c r="B20" s="90"/>
      <c r="C20" s="270"/>
      <c r="D20" s="78">
        <v>17</v>
      </c>
      <c r="E20" s="94"/>
    </row>
    <row r="21" spans="1:5" ht="15" customHeight="1" x14ac:dyDescent="0.75">
      <c r="A21" s="78">
        <v>18</v>
      </c>
      <c r="B21" s="113"/>
      <c r="C21" s="270"/>
      <c r="D21" s="78">
        <v>18</v>
      </c>
      <c r="E21" s="94"/>
    </row>
    <row r="22" spans="1:5" ht="15" customHeight="1" x14ac:dyDescent="0.75">
      <c r="A22" s="78">
        <v>19</v>
      </c>
      <c r="B22" s="90"/>
      <c r="C22" s="270"/>
      <c r="D22" s="78">
        <v>19</v>
      </c>
      <c r="E22" s="94"/>
    </row>
    <row r="23" spans="1:5" ht="15" customHeight="1" x14ac:dyDescent="0.75">
      <c r="A23" s="78">
        <v>20</v>
      </c>
      <c r="B23" s="113"/>
      <c r="C23" s="270"/>
      <c r="D23" s="78">
        <v>20</v>
      </c>
      <c r="E23" s="94"/>
    </row>
    <row r="24" spans="1:5" ht="15" customHeight="1" x14ac:dyDescent="0.75">
      <c r="A24" s="78">
        <v>21</v>
      </c>
      <c r="B24" s="90"/>
      <c r="C24" s="270"/>
      <c r="D24" s="78">
        <v>21</v>
      </c>
      <c r="E24" s="94"/>
    </row>
    <row r="25" spans="1:5" ht="15" customHeight="1" x14ac:dyDescent="0.75">
      <c r="A25" s="78">
        <v>22</v>
      </c>
      <c r="B25" s="113"/>
      <c r="C25" s="270"/>
      <c r="D25" s="78">
        <v>22</v>
      </c>
      <c r="E25" s="94"/>
    </row>
    <row r="26" spans="1:5" ht="15" customHeight="1" x14ac:dyDescent="0.75">
      <c r="A26" s="78">
        <v>23</v>
      </c>
      <c r="B26" s="90"/>
      <c r="C26" s="270"/>
      <c r="D26" s="78">
        <v>23</v>
      </c>
      <c r="E26" s="94"/>
    </row>
    <row r="27" spans="1:5" ht="15" customHeight="1" x14ac:dyDescent="0.75">
      <c r="A27" s="78">
        <v>24</v>
      </c>
      <c r="B27" s="113"/>
      <c r="C27" s="270"/>
      <c r="D27" s="78">
        <v>24</v>
      </c>
      <c r="E27" s="94"/>
    </row>
    <row r="28" spans="1:5" ht="15" customHeight="1" x14ac:dyDescent="0.75">
      <c r="A28" s="78">
        <v>25</v>
      </c>
      <c r="B28" s="90"/>
      <c r="C28" s="270"/>
      <c r="D28" s="78">
        <v>25</v>
      </c>
      <c r="E28" s="94"/>
    </row>
    <row r="29" spans="1:5" ht="15" customHeight="1" x14ac:dyDescent="0.75">
      <c r="A29" s="78">
        <v>26</v>
      </c>
      <c r="B29" s="113"/>
      <c r="C29" s="270"/>
      <c r="D29" s="78">
        <v>26</v>
      </c>
      <c r="E29" s="94"/>
    </row>
    <row r="30" spans="1:5" ht="15" customHeight="1" x14ac:dyDescent="0.75">
      <c r="A30" s="78">
        <v>27</v>
      </c>
      <c r="B30" s="90"/>
      <c r="C30" s="270"/>
      <c r="D30" s="78">
        <v>27</v>
      </c>
      <c r="E30" s="94"/>
    </row>
    <row r="31" spans="1:5" ht="15" customHeight="1" x14ac:dyDescent="0.75">
      <c r="A31" s="78">
        <v>28</v>
      </c>
      <c r="B31" s="113"/>
      <c r="C31" s="270"/>
      <c r="D31" s="78">
        <v>28</v>
      </c>
      <c r="E31" s="94"/>
    </row>
    <row r="32" spans="1:5" ht="15" customHeight="1" x14ac:dyDescent="0.75">
      <c r="A32" s="78">
        <v>29</v>
      </c>
      <c r="B32" s="90"/>
      <c r="C32" s="270"/>
      <c r="D32" s="78">
        <v>29</v>
      </c>
      <c r="E32" s="94"/>
    </row>
    <row r="33" spans="1:5" ht="15" customHeight="1" x14ac:dyDescent="0.75">
      <c r="A33" s="78">
        <v>30</v>
      </c>
      <c r="B33" s="113"/>
      <c r="C33" s="270"/>
      <c r="D33" s="78">
        <v>30</v>
      </c>
      <c r="E33" s="94"/>
    </row>
    <row r="34" spans="1:5" ht="15" customHeight="1" x14ac:dyDescent="0.75">
      <c r="A34" s="78">
        <v>31</v>
      </c>
      <c r="B34" s="90"/>
      <c r="C34" s="270"/>
      <c r="D34" s="78">
        <v>31</v>
      </c>
      <c r="E34" s="94"/>
    </row>
    <row r="35" spans="1:5" ht="15" customHeight="1" x14ac:dyDescent="0.75">
      <c r="A35" s="78">
        <v>32</v>
      </c>
      <c r="B35" s="113"/>
      <c r="C35" s="270"/>
      <c r="D35" s="78">
        <v>32</v>
      </c>
      <c r="E35" s="94"/>
    </row>
    <row r="36" spans="1:5" ht="15" customHeight="1" x14ac:dyDescent="0.75">
      <c r="A36" s="78">
        <v>33</v>
      </c>
      <c r="B36" s="90"/>
      <c r="C36" s="270"/>
      <c r="D36" s="78">
        <v>33</v>
      </c>
      <c r="E36" s="94"/>
    </row>
    <row r="37" spans="1:5" ht="15" customHeight="1" x14ac:dyDescent="0.75">
      <c r="A37" s="78">
        <v>34</v>
      </c>
      <c r="B37" s="113"/>
      <c r="C37" s="270"/>
      <c r="D37" s="78">
        <v>34</v>
      </c>
      <c r="E37" s="94"/>
    </row>
    <row r="38" spans="1:5" ht="15" customHeight="1" x14ac:dyDescent="0.75">
      <c r="A38" s="78">
        <v>35</v>
      </c>
      <c r="B38" s="90"/>
      <c r="C38" s="270"/>
      <c r="D38" s="78">
        <v>35</v>
      </c>
      <c r="E38" s="94"/>
    </row>
    <row r="39" spans="1:5" ht="15" customHeight="1" x14ac:dyDescent="0.75">
      <c r="A39" s="78">
        <v>36</v>
      </c>
      <c r="B39" s="113"/>
      <c r="C39" s="270"/>
      <c r="D39" s="78">
        <v>36</v>
      </c>
      <c r="E39" s="94"/>
    </row>
    <row r="40" spans="1:5" ht="15" customHeight="1" x14ac:dyDescent="0.75">
      <c r="A40" s="78">
        <v>37</v>
      </c>
      <c r="B40" s="90"/>
      <c r="C40" s="270"/>
      <c r="D40" s="78">
        <v>37</v>
      </c>
      <c r="E40" s="94"/>
    </row>
    <row r="41" spans="1:5" ht="15" customHeight="1" x14ac:dyDescent="0.75">
      <c r="A41" s="78">
        <v>38</v>
      </c>
      <c r="B41" s="113"/>
      <c r="C41" s="270"/>
      <c r="D41" s="78">
        <v>38</v>
      </c>
      <c r="E41" s="94"/>
    </row>
    <row r="42" spans="1:5" ht="15" customHeight="1" x14ac:dyDescent="0.75">
      <c r="A42" s="78">
        <v>39</v>
      </c>
      <c r="B42" s="90"/>
      <c r="C42" s="270"/>
      <c r="D42" s="78">
        <v>39</v>
      </c>
      <c r="E42" s="94"/>
    </row>
    <row r="43" spans="1:5" ht="15" customHeight="1" x14ac:dyDescent="0.75">
      <c r="A43" s="78">
        <v>40</v>
      </c>
      <c r="B43" s="113"/>
      <c r="C43" s="270"/>
      <c r="D43" s="78">
        <v>40</v>
      </c>
      <c r="E43" s="94"/>
    </row>
    <row r="44" spans="1:5" ht="15" customHeight="1" x14ac:dyDescent="0.75">
      <c r="A44" s="82"/>
      <c r="B44" s="388"/>
      <c r="C44" s="389"/>
      <c r="D44" s="390"/>
      <c r="E44" s="85"/>
    </row>
  </sheetData>
  <mergeCells count="2">
    <mergeCell ref="B44:D44"/>
    <mergeCell ref="B2:E2"/>
  </mergeCells>
  <conditionalFormatting sqref="A1:ZZ1048576">
    <cfRule type="expression" priority="1" stopIfTrue="1">
      <formula>ROW($A1)&lt;$A$1</formula>
    </cfRule>
    <cfRule type="expression" priority="2" stopIfTrue="1">
      <formula>A$1=""</formula>
    </cfRule>
    <cfRule type="expression" priority="3" stopIfTrue="1">
      <formula>$A1=""</formula>
    </cfRule>
    <cfRule type="expression" dxfId="175" priority="6">
      <formula>ROW($A1)/2=ROUND(ROW($A1)/2,0)</formula>
    </cfRule>
  </conditionalFormatting>
  <pageMargins left="0.7" right="0.7" top="0.75" bottom="0.75" header="0.3" footer="0.3"/>
  <pageSetup orientation="portrait" horizontalDpi="360" verticalDpi="36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67CC0-476A-45FC-B7D1-61933EAE8974}">
  <sheetPr codeName="Sheet25"/>
  <dimension ref="A1:BT71"/>
  <sheetViews>
    <sheetView zoomScale="106" zoomScaleNormal="106" workbookViewId="0">
      <pane xSplit="10" ySplit="11" topLeftCell="K12" activePane="bottomRight" state="frozen"/>
      <selection pane="topRight" activeCell="J1" sqref="J1"/>
      <selection pane="bottomLeft" activeCell="A16" sqref="A16"/>
      <selection pane="bottomRight" activeCell="F14" sqref="F14"/>
    </sheetView>
  </sheetViews>
  <sheetFormatPr defaultColWidth="10.7265625" defaultRowHeight="13.5" x14ac:dyDescent="0.7"/>
  <cols>
    <col min="1" max="1" width="3.86328125" style="269" customWidth="1"/>
    <col min="2" max="2" width="8.7265625" style="255" customWidth="1"/>
    <col min="3" max="3" width="16.40625" style="249" customWidth="1"/>
    <col min="4" max="4" width="10.54296875" style="249" customWidth="1"/>
    <col min="5" max="5" width="12" style="249" customWidth="1"/>
    <col min="6" max="6" width="18.26953125" style="249" customWidth="1"/>
    <col min="7" max="7" width="22" style="249" customWidth="1"/>
    <col min="8" max="8" width="30.86328125" style="249" customWidth="1"/>
    <col min="9" max="9" width="9.7265625" style="339" customWidth="1"/>
    <col min="10" max="10" width="8.26953125" style="255" customWidth="1"/>
    <col min="11" max="70" width="6.54296875" style="240" customWidth="1"/>
    <col min="71" max="71" width="8.26953125" style="318" customWidth="1"/>
    <col min="72" max="16384" width="10.7265625" style="240"/>
  </cols>
  <sheetData>
    <row r="1" spans="1:72" s="268" customFormat="1" ht="16" x14ac:dyDescent="0.75">
      <c r="B1" s="391"/>
      <c r="C1" s="392"/>
      <c r="D1" s="392"/>
      <c r="E1" s="392"/>
      <c r="F1" s="392"/>
      <c r="G1" s="392"/>
      <c r="H1" s="392"/>
      <c r="I1" s="393"/>
      <c r="J1" s="394"/>
      <c r="BS1" s="311"/>
    </row>
    <row r="2" spans="1:72" s="268" customFormat="1" ht="23.5" x14ac:dyDescent="0.75">
      <c r="B2" s="395" t="s">
        <v>165</v>
      </c>
      <c r="C2" s="396"/>
      <c r="D2" s="396"/>
      <c r="E2" s="396"/>
      <c r="F2" s="396"/>
      <c r="G2" s="396"/>
      <c r="H2" s="396"/>
      <c r="I2" s="396"/>
      <c r="J2" s="397"/>
      <c r="BS2" s="311"/>
    </row>
    <row r="3" spans="1:72" s="268" customFormat="1" ht="16.75" thickBot="1" x14ac:dyDescent="0.9">
      <c r="B3" s="398"/>
      <c r="C3" s="399"/>
      <c r="D3" s="399"/>
      <c r="E3" s="399"/>
      <c r="F3" s="399"/>
      <c r="G3" s="399"/>
      <c r="H3" s="399"/>
      <c r="I3" s="400"/>
      <c r="J3" s="401"/>
      <c r="BS3" s="311"/>
    </row>
    <row r="4" spans="1:72" s="239" customFormat="1" x14ac:dyDescent="0.7">
      <c r="B4" s="407" t="s">
        <v>166</v>
      </c>
      <c r="C4" s="408"/>
      <c r="D4" s="408"/>
      <c r="E4" s="408"/>
      <c r="F4" s="408"/>
      <c r="G4" s="408"/>
      <c r="H4" s="408"/>
      <c r="I4" s="408"/>
      <c r="J4" s="409"/>
      <c r="BS4" s="312"/>
    </row>
    <row r="5" spans="1:72" s="239" customFormat="1" ht="14.9" customHeight="1" x14ac:dyDescent="0.7">
      <c r="B5" s="402" t="s">
        <v>167</v>
      </c>
      <c r="C5" s="403"/>
      <c r="D5" s="403"/>
      <c r="E5" s="403"/>
      <c r="F5" s="403"/>
      <c r="G5" s="403"/>
      <c r="H5" s="403"/>
      <c r="I5" s="403"/>
      <c r="J5" s="404"/>
      <c r="BS5" s="312"/>
    </row>
    <row r="6" spans="1:72" s="239" customFormat="1" x14ac:dyDescent="0.7">
      <c r="B6" s="402" t="s">
        <v>168</v>
      </c>
      <c r="C6" s="403"/>
      <c r="D6" s="403"/>
      <c r="E6" s="403"/>
      <c r="F6" s="403"/>
      <c r="G6" s="403"/>
      <c r="H6" s="403"/>
      <c r="I6" s="403"/>
      <c r="J6" s="404"/>
      <c r="BS6" s="312"/>
    </row>
    <row r="7" spans="1:72" s="239" customFormat="1" x14ac:dyDescent="0.7">
      <c r="B7" s="410" t="s">
        <v>169</v>
      </c>
      <c r="C7" s="411"/>
      <c r="D7" s="411"/>
      <c r="E7" s="411"/>
      <c r="F7" s="411"/>
      <c r="G7" s="411"/>
      <c r="H7" s="411"/>
      <c r="I7" s="411"/>
      <c r="J7" s="412"/>
      <c r="BS7" s="312"/>
    </row>
    <row r="8" spans="1:72" s="239" customFormat="1" x14ac:dyDescent="0.7">
      <c r="B8" s="413" t="s">
        <v>170</v>
      </c>
      <c r="C8" s="414"/>
      <c r="D8" s="414"/>
      <c r="E8" s="414"/>
      <c r="F8" s="414"/>
      <c r="G8" s="414"/>
      <c r="H8" s="414"/>
      <c r="I8" s="414"/>
      <c r="J8" s="415"/>
      <c r="BS8" s="312"/>
    </row>
    <row r="9" spans="1:72" s="239" customFormat="1" ht="14.25" thickBot="1" x14ac:dyDescent="0.85">
      <c r="B9" s="416" t="s">
        <v>171</v>
      </c>
      <c r="C9" s="417"/>
      <c r="D9" s="417"/>
      <c r="E9" s="417"/>
      <c r="F9" s="417"/>
      <c r="G9" s="417"/>
      <c r="H9" s="417"/>
      <c r="I9" s="417"/>
      <c r="J9" s="418"/>
      <c r="BS9" s="312"/>
    </row>
    <row r="10" spans="1:72" s="239" customFormat="1" x14ac:dyDescent="0.7">
      <c r="B10" s="252"/>
      <c r="C10" s="245"/>
      <c r="D10" s="244"/>
      <c r="E10" s="244"/>
      <c r="F10" s="244"/>
      <c r="G10" s="244"/>
      <c r="H10" s="244"/>
      <c r="I10" s="356"/>
      <c r="J10" s="259"/>
      <c r="BS10" s="312"/>
    </row>
    <row r="11" spans="1:72" ht="27" x14ac:dyDescent="0.7">
      <c r="A11" s="267" t="s">
        <v>172</v>
      </c>
      <c r="B11" s="267" t="s">
        <v>102</v>
      </c>
      <c r="C11" s="267" t="s">
        <v>173</v>
      </c>
      <c r="D11" s="267" t="s">
        <v>174</v>
      </c>
      <c r="E11" s="267" t="s">
        <v>175</v>
      </c>
      <c r="F11" s="267" t="s">
        <v>176</v>
      </c>
      <c r="G11" s="267" t="s">
        <v>177</v>
      </c>
      <c r="H11" s="267" t="s">
        <v>105</v>
      </c>
      <c r="I11" s="334" t="s">
        <v>178</v>
      </c>
      <c r="J11" s="267" t="s">
        <v>179</v>
      </c>
      <c r="K11" s="279" t="s">
        <v>180</v>
      </c>
      <c r="L11" s="279" t="s">
        <v>181</v>
      </c>
      <c r="M11" s="279" t="s">
        <v>182</v>
      </c>
      <c r="N11" s="279" t="s">
        <v>183</v>
      </c>
      <c r="O11" s="279" t="s">
        <v>184</v>
      </c>
      <c r="P11" s="279" t="s">
        <v>185</v>
      </c>
      <c r="Q11" s="279" t="s">
        <v>186</v>
      </c>
      <c r="R11" s="279" t="s">
        <v>187</v>
      </c>
      <c r="S11" s="279" t="s">
        <v>188</v>
      </c>
      <c r="T11" s="279" t="s">
        <v>189</v>
      </c>
      <c r="U11" s="279" t="s">
        <v>190</v>
      </c>
      <c r="V11" s="279" t="s">
        <v>191</v>
      </c>
      <c r="W11" s="279" t="s">
        <v>192</v>
      </c>
      <c r="X11" s="279" t="s">
        <v>193</v>
      </c>
      <c r="Y11" s="279" t="s">
        <v>194</v>
      </c>
      <c r="Z11" s="279" t="s">
        <v>195</v>
      </c>
      <c r="AA11" s="279" t="s">
        <v>196</v>
      </c>
      <c r="AB11" s="279" t="s">
        <v>197</v>
      </c>
      <c r="AC11" s="279" t="s">
        <v>198</v>
      </c>
      <c r="AD11" s="279" t="s">
        <v>199</v>
      </c>
      <c r="AE11" s="279" t="s">
        <v>200</v>
      </c>
      <c r="AF11" s="279" t="s">
        <v>201</v>
      </c>
      <c r="AG11" s="279" t="s">
        <v>202</v>
      </c>
      <c r="AH11" s="279" t="s">
        <v>203</v>
      </c>
      <c r="AI11" s="279" t="s">
        <v>204</v>
      </c>
      <c r="AJ11" s="279" t="s">
        <v>205</v>
      </c>
      <c r="AK11" s="279" t="s">
        <v>206</v>
      </c>
      <c r="AL11" s="279" t="s">
        <v>207</v>
      </c>
      <c r="AM11" s="279" t="s">
        <v>208</v>
      </c>
      <c r="AN11" s="279" t="s">
        <v>209</v>
      </c>
      <c r="AO11" s="279" t="s">
        <v>210</v>
      </c>
      <c r="AP11" s="279" t="s">
        <v>211</v>
      </c>
      <c r="AQ11" s="279" t="s">
        <v>212</v>
      </c>
      <c r="AR11" s="279" t="s">
        <v>213</v>
      </c>
      <c r="AS11" s="279" t="s">
        <v>214</v>
      </c>
      <c r="AT11" s="279" t="s">
        <v>215</v>
      </c>
      <c r="AU11" s="279" t="s">
        <v>216</v>
      </c>
      <c r="AV11" s="279" t="s">
        <v>217</v>
      </c>
      <c r="AW11" s="279" t="s">
        <v>218</v>
      </c>
      <c r="AX11" s="279" t="s">
        <v>219</v>
      </c>
      <c r="AY11" s="279" t="s">
        <v>220</v>
      </c>
      <c r="AZ11" s="279" t="s">
        <v>221</v>
      </c>
      <c r="BA11" s="279" t="s">
        <v>222</v>
      </c>
      <c r="BB11" s="279" t="s">
        <v>223</v>
      </c>
      <c r="BC11" s="279" t="s">
        <v>224</v>
      </c>
      <c r="BD11" s="279" t="s">
        <v>225</v>
      </c>
      <c r="BE11" s="279" t="s">
        <v>226</v>
      </c>
      <c r="BF11" s="279" t="s">
        <v>227</v>
      </c>
      <c r="BG11" s="279" t="s">
        <v>228</v>
      </c>
      <c r="BH11" s="279" t="s">
        <v>229</v>
      </c>
      <c r="BI11" s="279" t="s">
        <v>230</v>
      </c>
      <c r="BJ11" s="279" t="s">
        <v>231</v>
      </c>
      <c r="BK11" s="279" t="s">
        <v>232</v>
      </c>
      <c r="BL11" s="279" t="s">
        <v>233</v>
      </c>
      <c r="BM11" s="279" t="s">
        <v>234</v>
      </c>
      <c r="BN11" s="279" t="s">
        <v>235</v>
      </c>
      <c r="BO11" s="279" t="s">
        <v>236</v>
      </c>
      <c r="BP11" s="279" t="s">
        <v>237</v>
      </c>
      <c r="BQ11" s="279" t="s">
        <v>238</v>
      </c>
      <c r="BR11" s="279" t="s">
        <v>239</v>
      </c>
      <c r="BS11" s="308" t="s">
        <v>240</v>
      </c>
    </row>
    <row r="12" spans="1:72" ht="14.75" x14ac:dyDescent="0.75">
      <c r="A12" s="73">
        <v>1</v>
      </c>
      <c r="B12" s="302"/>
      <c r="C12" s="303"/>
      <c r="D12" s="303"/>
      <c r="E12" s="303"/>
      <c r="F12" s="303"/>
      <c r="G12" s="304"/>
      <c r="H12" s="304"/>
      <c r="I12" s="340"/>
      <c r="J12" s="305"/>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13">
        <f>SUM(K12:BR12)*J12</f>
        <v>0</v>
      </c>
      <c r="BT12" s="240" t="str">
        <f>IF(F12="","",IF(VLOOKUP(F12,Controls!AG:AH,2,FALSE)=B12,"","Resource Mismatch"))</f>
        <v/>
      </c>
    </row>
    <row r="13" spans="1:72" x14ac:dyDescent="0.7">
      <c r="A13" s="307">
        <f>A12+1</f>
        <v>2</v>
      </c>
      <c r="B13" s="302"/>
      <c r="C13" s="303"/>
      <c r="D13" s="303"/>
      <c r="E13" s="303"/>
      <c r="F13" s="303"/>
      <c r="G13" s="304"/>
      <c r="H13" s="304"/>
      <c r="I13" s="340"/>
      <c r="J13" s="305"/>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13">
        <f t="shared" ref="BS13:BS61" si="0">SUM(K13:BR13)*J13</f>
        <v>0</v>
      </c>
      <c r="BT13" s="240" t="str">
        <f>IF(F13="","",IF(VLOOKUP(F13,Controls!AG:AH,2,FALSE)=B13,"","Resource Mismatch"))</f>
        <v/>
      </c>
    </row>
    <row r="14" spans="1:72" x14ac:dyDescent="0.7">
      <c r="A14" s="307">
        <f t="shared" ref="A14:A61" si="1">A13+1</f>
        <v>3</v>
      </c>
      <c r="B14" s="302"/>
      <c r="C14" s="303"/>
      <c r="D14" s="303"/>
      <c r="E14" s="303"/>
      <c r="F14" s="303"/>
      <c r="G14" s="304"/>
      <c r="H14" s="304"/>
      <c r="I14" s="340"/>
      <c r="J14" s="305"/>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13">
        <f t="shared" si="0"/>
        <v>0</v>
      </c>
      <c r="BT14" s="240" t="str">
        <f>IF(F14="","",IF(VLOOKUP(F14,Controls!AG:AH,2,FALSE)=B14,"","Resource Mismatch"))</f>
        <v/>
      </c>
    </row>
    <row r="15" spans="1:72" x14ac:dyDescent="0.7">
      <c r="A15" s="307">
        <f t="shared" si="1"/>
        <v>4</v>
      </c>
      <c r="B15" s="302"/>
      <c r="C15" s="303"/>
      <c r="D15" s="303"/>
      <c r="E15" s="303"/>
      <c r="F15" s="303"/>
      <c r="G15" s="304"/>
      <c r="H15" s="304"/>
      <c r="I15" s="340"/>
      <c r="J15" s="305"/>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13">
        <f t="shared" si="0"/>
        <v>0</v>
      </c>
      <c r="BT15" s="240" t="str">
        <f>IF(F15="","",IF(VLOOKUP(F15,Controls!AG:AH,2,FALSE)=B15,"","Resource Mismatch"))</f>
        <v/>
      </c>
    </row>
    <row r="16" spans="1:72" x14ac:dyDescent="0.7">
      <c r="A16" s="307">
        <f t="shared" si="1"/>
        <v>5</v>
      </c>
      <c r="B16" s="302"/>
      <c r="C16" s="303"/>
      <c r="D16" s="303"/>
      <c r="E16" s="303"/>
      <c r="F16" s="303"/>
      <c r="G16" s="304"/>
      <c r="H16" s="304"/>
      <c r="I16" s="340"/>
      <c r="J16" s="305"/>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13">
        <f t="shared" si="0"/>
        <v>0</v>
      </c>
      <c r="BT16" s="240" t="str">
        <f>IF(F16="","",IF(VLOOKUP(F16,Controls!AG:AH,2,FALSE)=B16,"","Resource Mismatch"))</f>
        <v/>
      </c>
    </row>
    <row r="17" spans="1:72" x14ac:dyDescent="0.7">
      <c r="A17" s="307">
        <f t="shared" si="1"/>
        <v>6</v>
      </c>
      <c r="B17" s="302"/>
      <c r="C17" s="303"/>
      <c r="D17" s="303"/>
      <c r="E17" s="303"/>
      <c r="F17" s="303"/>
      <c r="G17" s="304"/>
      <c r="H17" s="304"/>
      <c r="I17" s="340"/>
      <c r="J17" s="305"/>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13">
        <f t="shared" si="0"/>
        <v>0</v>
      </c>
      <c r="BT17" s="240" t="str">
        <f>IF(F17="","",IF(VLOOKUP(F17,Controls!AG:AH,2,FALSE)=B17,"","Resource Mismatch"))</f>
        <v/>
      </c>
    </row>
    <row r="18" spans="1:72" x14ac:dyDescent="0.7">
      <c r="A18" s="307">
        <f t="shared" si="1"/>
        <v>7</v>
      </c>
      <c r="B18" s="302"/>
      <c r="C18" s="303"/>
      <c r="D18" s="303"/>
      <c r="E18" s="303"/>
      <c r="F18" s="303"/>
      <c r="G18" s="304"/>
      <c r="H18" s="304"/>
      <c r="I18" s="340"/>
      <c r="J18" s="305"/>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13">
        <f t="shared" si="0"/>
        <v>0</v>
      </c>
      <c r="BT18" s="240" t="str">
        <f>IF(F18="","",IF(VLOOKUP(F18,Controls!AG:AH,2,FALSE)=B18,"","Resource Mismatch"))</f>
        <v/>
      </c>
    </row>
    <row r="19" spans="1:72" x14ac:dyDescent="0.7">
      <c r="A19" s="307">
        <f t="shared" si="1"/>
        <v>8</v>
      </c>
      <c r="B19" s="302"/>
      <c r="C19" s="303"/>
      <c r="D19" s="303"/>
      <c r="E19" s="303"/>
      <c r="F19" s="303"/>
      <c r="G19" s="304"/>
      <c r="H19" s="304"/>
      <c r="I19" s="340"/>
      <c r="J19" s="305"/>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13">
        <f t="shared" si="0"/>
        <v>0</v>
      </c>
      <c r="BT19" s="240" t="str">
        <f>IF(F19="","",IF(VLOOKUP(F19,Controls!AG:AH,2,FALSE)=B19,"","Resource Mismatch"))</f>
        <v/>
      </c>
    </row>
    <row r="20" spans="1:72" x14ac:dyDescent="0.7">
      <c r="A20" s="307">
        <f t="shared" si="1"/>
        <v>9</v>
      </c>
      <c r="B20" s="302"/>
      <c r="C20" s="303"/>
      <c r="D20" s="303"/>
      <c r="E20" s="303"/>
      <c r="F20" s="303"/>
      <c r="G20" s="304"/>
      <c r="H20" s="304"/>
      <c r="I20" s="340"/>
      <c r="J20" s="305"/>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13">
        <f t="shared" si="0"/>
        <v>0</v>
      </c>
      <c r="BT20" s="240" t="str">
        <f>IF(F20="","",IF(VLOOKUP(F20,Controls!AG:AH,2,FALSE)=B20,"","Resource Mismatch"))</f>
        <v/>
      </c>
    </row>
    <row r="21" spans="1:72" x14ac:dyDescent="0.7">
      <c r="A21" s="307">
        <f t="shared" si="1"/>
        <v>10</v>
      </c>
      <c r="B21" s="302"/>
      <c r="C21" s="303"/>
      <c r="D21" s="303"/>
      <c r="E21" s="303"/>
      <c r="F21" s="303"/>
      <c r="G21" s="304"/>
      <c r="H21" s="304"/>
      <c r="I21" s="340"/>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13">
        <f t="shared" si="0"/>
        <v>0</v>
      </c>
      <c r="BT21" s="240" t="str">
        <f>IF(F21="","",IF(VLOOKUP(F21,Controls!AG:AH,2,FALSE)=B21,"","Resource Mismatch"))</f>
        <v/>
      </c>
    </row>
    <row r="22" spans="1:72" x14ac:dyDescent="0.7">
      <c r="A22" s="307">
        <f t="shared" si="1"/>
        <v>11</v>
      </c>
      <c r="B22" s="302"/>
      <c r="C22" s="303"/>
      <c r="D22" s="303"/>
      <c r="E22" s="303"/>
      <c r="F22" s="303"/>
      <c r="G22" s="304"/>
      <c r="H22" s="304"/>
      <c r="I22" s="340"/>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13">
        <f t="shared" si="0"/>
        <v>0</v>
      </c>
      <c r="BT22" s="240" t="str">
        <f>IF(F22="","",IF(VLOOKUP(F22,Controls!AG:AH,2,FALSE)=B22,"","Resource Mismatch"))</f>
        <v/>
      </c>
    </row>
    <row r="23" spans="1:72" x14ac:dyDescent="0.7">
      <c r="A23" s="307">
        <f t="shared" si="1"/>
        <v>12</v>
      </c>
      <c r="B23" s="302"/>
      <c r="C23" s="303"/>
      <c r="D23" s="303"/>
      <c r="E23" s="303"/>
      <c r="F23" s="303"/>
      <c r="G23" s="304"/>
      <c r="H23" s="304"/>
      <c r="I23" s="340"/>
      <c r="J23" s="305"/>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13">
        <f t="shared" si="0"/>
        <v>0</v>
      </c>
      <c r="BT23" s="240" t="str">
        <f>IF(F23="","",IF(VLOOKUP(F23,Controls!AG:AH,2,FALSE)=B23,"","Resource Mismatch"))</f>
        <v/>
      </c>
    </row>
    <row r="24" spans="1:72" x14ac:dyDescent="0.7">
      <c r="A24" s="307">
        <f t="shared" si="1"/>
        <v>13</v>
      </c>
      <c r="B24" s="302"/>
      <c r="C24" s="303"/>
      <c r="D24" s="303"/>
      <c r="E24" s="303"/>
      <c r="F24" s="303"/>
      <c r="G24" s="304"/>
      <c r="H24" s="304"/>
      <c r="I24" s="340"/>
      <c r="J24" s="305"/>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13">
        <f t="shared" si="0"/>
        <v>0</v>
      </c>
      <c r="BT24" s="240" t="str">
        <f>IF(F24="","",IF(VLOOKUP(F24,Controls!AG:AH,2,FALSE)=B24,"","Resource Mismatch"))</f>
        <v/>
      </c>
    </row>
    <row r="25" spans="1:72" x14ac:dyDescent="0.7">
      <c r="A25" s="307">
        <f t="shared" si="1"/>
        <v>14</v>
      </c>
      <c r="B25" s="302"/>
      <c r="C25" s="303"/>
      <c r="D25" s="303"/>
      <c r="E25" s="303"/>
      <c r="F25" s="303"/>
      <c r="G25" s="304"/>
      <c r="H25" s="304"/>
      <c r="I25" s="340"/>
      <c r="J25" s="305"/>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13">
        <f t="shared" si="0"/>
        <v>0</v>
      </c>
      <c r="BT25" s="240" t="str">
        <f>IF(F25="","",IF(VLOOKUP(F25,Controls!AG:AH,2,FALSE)=B25,"","Resource Mismatch"))</f>
        <v/>
      </c>
    </row>
    <row r="26" spans="1:72" x14ac:dyDescent="0.7">
      <c r="A26" s="307">
        <f t="shared" si="1"/>
        <v>15</v>
      </c>
      <c r="B26" s="302"/>
      <c r="C26" s="303"/>
      <c r="D26" s="303"/>
      <c r="E26" s="303"/>
      <c r="F26" s="303"/>
      <c r="G26" s="304"/>
      <c r="H26" s="304"/>
      <c r="I26" s="340"/>
      <c r="J26" s="305"/>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13">
        <f t="shared" si="0"/>
        <v>0</v>
      </c>
      <c r="BT26" s="240" t="str">
        <f>IF(F26="","",IF(VLOOKUP(F26,Controls!AG:AH,2,FALSE)=B26,"","Resource Mismatch"))</f>
        <v/>
      </c>
    </row>
    <row r="27" spans="1:72" x14ac:dyDescent="0.7">
      <c r="A27" s="307">
        <f t="shared" si="1"/>
        <v>16</v>
      </c>
      <c r="B27" s="302"/>
      <c r="C27" s="303"/>
      <c r="D27" s="303"/>
      <c r="E27" s="303"/>
      <c r="F27" s="303"/>
      <c r="G27" s="304"/>
      <c r="H27" s="304"/>
      <c r="I27" s="340"/>
      <c r="J27" s="305"/>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13">
        <f t="shared" si="0"/>
        <v>0</v>
      </c>
      <c r="BT27" s="240" t="str">
        <f>IF(F27="","",IF(VLOOKUP(F27,Controls!AG:AH,2,FALSE)=B27,"","Resource Mismatch"))</f>
        <v/>
      </c>
    </row>
    <row r="28" spans="1:72" x14ac:dyDescent="0.7">
      <c r="A28" s="307">
        <f t="shared" si="1"/>
        <v>17</v>
      </c>
      <c r="B28" s="302"/>
      <c r="C28" s="303"/>
      <c r="D28" s="303"/>
      <c r="E28" s="303"/>
      <c r="F28" s="303"/>
      <c r="G28" s="304"/>
      <c r="H28" s="304"/>
      <c r="I28" s="340"/>
      <c r="J28" s="305"/>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13">
        <f t="shared" si="0"/>
        <v>0</v>
      </c>
      <c r="BT28" s="240" t="str">
        <f>IF(F28="","",IF(VLOOKUP(F28,Controls!AG:AH,2,FALSE)=B28,"","Resource Mismatch"))</f>
        <v/>
      </c>
    </row>
    <row r="29" spans="1:72" x14ac:dyDescent="0.7">
      <c r="A29" s="307">
        <f t="shared" si="1"/>
        <v>18</v>
      </c>
      <c r="B29" s="302"/>
      <c r="C29" s="303"/>
      <c r="D29" s="303"/>
      <c r="E29" s="303"/>
      <c r="F29" s="303"/>
      <c r="G29" s="304"/>
      <c r="H29" s="304"/>
      <c r="I29" s="340"/>
      <c r="J29" s="305"/>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13">
        <f t="shared" si="0"/>
        <v>0</v>
      </c>
      <c r="BT29" s="240" t="str">
        <f>IF(F29="","",IF(VLOOKUP(F29,Controls!AG:AH,2,FALSE)=B29,"","Resource Mismatch"))</f>
        <v/>
      </c>
    </row>
    <row r="30" spans="1:72" x14ac:dyDescent="0.7">
      <c r="A30" s="307">
        <f t="shared" si="1"/>
        <v>19</v>
      </c>
      <c r="B30" s="302"/>
      <c r="C30" s="303"/>
      <c r="D30" s="303"/>
      <c r="E30" s="303"/>
      <c r="F30" s="303"/>
      <c r="G30" s="304"/>
      <c r="H30" s="304"/>
      <c r="I30" s="340"/>
      <c r="J30" s="305"/>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13">
        <f t="shared" si="0"/>
        <v>0</v>
      </c>
      <c r="BT30" s="240" t="str">
        <f>IF(F30="","",IF(VLOOKUP(F30,Controls!AG:AH,2,FALSE)=B30,"","Resource Mismatch"))</f>
        <v/>
      </c>
    </row>
    <row r="31" spans="1:72" x14ac:dyDescent="0.7">
      <c r="A31" s="307">
        <f t="shared" si="1"/>
        <v>20</v>
      </c>
      <c r="B31" s="302"/>
      <c r="C31" s="303"/>
      <c r="D31" s="303"/>
      <c r="E31" s="303"/>
      <c r="F31" s="303"/>
      <c r="G31" s="304"/>
      <c r="H31" s="304"/>
      <c r="I31" s="340"/>
      <c r="J31" s="305"/>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13">
        <f t="shared" si="0"/>
        <v>0</v>
      </c>
      <c r="BT31" s="240" t="str">
        <f>IF(F31="","",IF(VLOOKUP(F31,Controls!AG:AH,2,FALSE)=B31,"","Resource Mismatch"))</f>
        <v/>
      </c>
    </row>
    <row r="32" spans="1:72" x14ac:dyDescent="0.7">
      <c r="A32" s="307">
        <f t="shared" si="1"/>
        <v>21</v>
      </c>
      <c r="B32" s="302"/>
      <c r="C32" s="303"/>
      <c r="D32" s="303"/>
      <c r="E32" s="303"/>
      <c r="F32" s="303"/>
      <c r="G32" s="304"/>
      <c r="H32" s="304"/>
      <c r="I32" s="340"/>
      <c r="J32" s="305"/>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13">
        <f t="shared" si="0"/>
        <v>0</v>
      </c>
      <c r="BT32" s="240" t="str">
        <f>IF(F32="","",IF(VLOOKUP(F32,Controls!AG:AH,2,FALSE)=B32,"","Resource Mismatch"))</f>
        <v/>
      </c>
    </row>
    <row r="33" spans="1:72" x14ac:dyDescent="0.7">
      <c r="A33" s="307">
        <f t="shared" si="1"/>
        <v>22</v>
      </c>
      <c r="B33" s="302"/>
      <c r="C33" s="303"/>
      <c r="D33" s="303"/>
      <c r="E33" s="303"/>
      <c r="F33" s="303"/>
      <c r="G33" s="304"/>
      <c r="H33" s="304"/>
      <c r="I33" s="340"/>
      <c r="J33" s="305"/>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13">
        <f t="shared" si="0"/>
        <v>0</v>
      </c>
      <c r="BT33" s="240" t="str">
        <f>IF(F33="","",IF(VLOOKUP(F33,Controls!AG:AH,2,FALSE)=B33,"","Resource Mismatch"))</f>
        <v/>
      </c>
    </row>
    <row r="34" spans="1:72" x14ac:dyDescent="0.7">
      <c r="A34" s="307">
        <f t="shared" si="1"/>
        <v>23</v>
      </c>
      <c r="B34" s="302"/>
      <c r="C34" s="303"/>
      <c r="D34" s="303"/>
      <c r="E34" s="303"/>
      <c r="F34" s="303"/>
      <c r="G34" s="304"/>
      <c r="H34" s="304"/>
      <c r="I34" s="340"/>
      <c r="J34" s="305"/>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13">
        <f t="shared" si="0"/>
        <v>0</v>
      </c>
      <c r="BT34" s="240" t="str">
        <f>IF(F34="","",IF(VLOOKUP(F34,Controls!AG:AH,2,FALSE)=B34,"","Resource Mismatch"))</f>
        <v/>
      </c>
    </row>
    <row r="35" spans="1:72" x14ac:dyDescent="0.7">
      <c r="A35" s="307">
        <f t="shared" si="1"/>
        <v>24</v>
      </c>
      <c r="B35" s="302"/>
      <c r="C35" s="303"/>
      <c r="D35" s="303"/>
      <c r="E35" s="303"/>
      <c r="F35" s="303"/>
      <c r="G35" s="304"/>
      <c r="H35" s="304"/>
      <c r="I35" s="340"/>
      <c r="J35" s="305"/>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13">
        <f t="shared" si="0"/>
        <v>0</v>
      </c>
      <c r="BT35" s="240" t="str">
        <f>IF(F35="","",IF(VLOOKUP(F35,Controls!AG:AH,2,FALSE)=B35,"","Resource Mismatch"))</f>
        <v/>
      </c>
    </row>
    <row r="36" spans="1:72" x14ac:dyDescent="0.7">
      <c r="A36" s="307">
        <f t="shared" si="1"/>
        <v>25</v>
      </c>
      <c r="B36" s="302"/>
      <c r="C36" s="303"/>
      <c r="D36" s="303"/>
      <c r="E36" s="303"/>
      <c r="F36" s="303"/>
      <c r="G36" s="304"/>
      <c r="H36" s="304"/>
      <c r="I36" s="340"/>
      <c r="J36" s="305"/>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13">
        <f t="shared" si="0"/>
        <v>0</v>
      </c>
      <c r="BT36" s="240" t="str">
        <f>IF(F36="","",IF(VLOOKUP(F36,Controls!AG:AH,2,FALSE)=B36,"","Resource Mismatch"))</f>
        <v/>
      </c>
    </row>
    <row r="37" spans="1:72" x14ac:dyDescent="0.7">
      <c r="A37" s="307">
        <f t="shared" si="1"/>
        <v>26</v>
      </c>
      <c r="B37" s="302"/>
      <c r="C37" s="303"/>
      <c r="D37" s="303"/>
      <c r="E37" s="303"/>
      <c r="F37" s="303"/>
      <c r="G37" s="304"/>
      <c r="H37" s="304"/>
      <c r="I37" s="340"/>
      <c r="J37" s="305"/>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13">
        <f t="shared" si="0"/>
        <v>0</v>
      </c>
      <c r="BT37" s="240" t="str">
        <f>IF(F37="","",IF(VLOOKUP(F37,Controls!AG:AH,2,FALSE)=B37,"","Resource Mismatch"))</f>
        <v/>
      </c>
    </row>
    <row r="38" spans="1:72" x14ac:dyDescent="0.7">
      <c r="A38" s="307">
        <f t="shared" si="1"/>
        <v>27</v>
      </c>
      <c r="B38" s="302"/>
      <c r="C38" s="303"/>
      <c r="D38" s="303"/>
      <c r="E38" s="303"/>
      <c r="F38" s="303"/>
      <c r="G38" s="304"/>
      <c r="H38" s="304"/>
      <c r="I38" s="340"/>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13">
        <f t="shared" si="0"/>
        <v>0</v>
      </c>
      <c r="BT38" s="240" t="str">
        <f>IF(F38="","",IF(VLOOKUP(F38,Controls!AG:AH,2,FALSE)=B38,"","Resource Mismatch"))</f>
        <v/>
      </c>
    </row>
    <row r="39" spans="1:72" x14ac:dyDescent="0.7">
      <c r="A39" s="307">
        <f t="shared" si="1"/>
        <v>28</v>
      </c>
      <c r="B39" s="302"/>
      <c r="C39" s="303"/>
      <c r="D39" s="303"/>
      <c r="E39" s="303"/>
      <c r="F39" s="303"/>
      <c r="G39" s="304"/>
      <c r="H39" s="304"/>
      <c r="I39" s="340"/>
      <c r="J39" s="305"/>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6"/>
      <c r="BQ39" s="306"/>
      <c r="BR39" s="306"/>
      <c r="BS39" s="313">
        <f t="shared" si="0"/>
        <v>0</v>
      </c>
      <c r="BT39" s="240" t="str">
        <f>IF(F39="","",IF(VLOOKUP(F39,Controls!AG:AH,2,FALSE)=B39,"","Resource Mismatch"))</f>
        <v/>
      </c>
    </row>
    <row r="40" spans="1:72" x14ac:dyDescent="0.7">
      <c r="A40" s="307">
        <f t="shared" si="1"/>
        <v>29</v>
      </c>
      <c r="B40" s="302"/>
      <c r="C40" s="303"/>
      <c r="D40" s="303"/>
      <c r="E40" s="303"/>
      <c r="F40" s="303"/>
      <c r="G40" s="304"/>
      <c r="H40" s="304"/>
      <c r="I40" s="340"/>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13">
        <f t="shared" si="0"/>
        <v>0</v>
      </c>
      <c r="BT40" s="240" t="str">
        <f>IF(F40="","",IF(VLOOKUP(F40,Controls!AG:AH,2,FALSE)=B40,"","Resource Mismatch"))</f>
        <v/>
      </c>
    </row>
    <row r="41" spans="1:72" x14ac:dyDescent="0.7">
      <c r="A41" s="307">
        <f t="shared" si="1"/>
        <v>30</v>
      </c>
      <c r="B41" s="302"/>
      <c r="C41" s="303"/>
      <c r="D41" s="303"/>
      <c r="E41" s="303"/>
      <c r="F41" s="303"/>
      <c r="G41" s="304"/>
      <c r="H41" s="304"/>
      <c r="I41" s="340"/>
      <c r="J41" s="305"/>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06"/>
      <c r="BE41" s="306"/>
      <c r="BF41" s="306"/>
      <c r="BG41" s="306"/>
      <c r="BH41" s="306"/>
      <c r="BI41" s="306"/>
      <c r="BJ41" s="306"/>
      <c r="BK41" s="306"/>
      <c r="BL41" s="306"/>
      <c r="BM41" s="306"/>
      <c r="BN41" s="306"/>
      <c r="BO41" s="306"/>
      <c r="BP41" s="306"/>
      <c r="BQ41" s="306"/>
      <c r="BR41" s="306"/>
      <c r="BS41" s="313">
        <f t="shared" si="0"/>
        <v>0</v>
      </c>
      <c r="BT41" s="240" t="str">
        <f>IF(F41="","",IF(VLOOKUP(F41,Controls!AG:AH,2,FALSE)=B41,"","Resource Mismatch"))</f>
        <v/>
      </c>
    </row>
    <row r="42" spans="1:72" x14ac:dyDescent="0.7">
      <c r="A42" s="307">
        <f t="shared" si="1"/>
        <v>31</v>
      </c>
      <c r="B42" s="302"/>
      <c r="C42" s="303"/>
      <c r="D42" s="303"/>
      <c r="E42" s="303"/>
      <c r="F42" s="303"/>
      <c r="G42" s="304"/>
      <c r="H42" s="304"/>
      <c r="I42" s="340"/>
      <c r="J42" s="305"/>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c r="BQ42" s="306"/>
      <c r="BR42" s="306"/>
      <c r="BS42" s="313">
        <f t="shared" si="0"/>
        <v>0</v>
      </c>
      <c r="BT42" s="240" t="str">
        <f>IF(F42="","",IF(VLOOKUP(F42,Controls!AG:AH,2,FALSE)=B42,"","Resource Mismatch"))</f>
        <v/>
      </c>
    </row>
    <row r="43" spans="1:72" x14ac:dyDescent="0.7">
      <c r="A43" s="307">
        <f t="shared" si="1"/>
        <v>32</v>
      </c>
      <c r="B43" s="302"/>
      <c r="C43" s="303"/>
      <c r="D43" s="303"/>
      <c r="E43" s="303"/>
      <c r="F43" s="303"/>
      <c r="G43" s="304"/>
      <c r="H43" s="304"/>
      <c r="I43" s="340"/>
      <c r="J43" s="305"/>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6"/>
      <c r="BQ43" s="306"/>
      <c r="BR43" s="306"/>
      <c r="BS43" s="313">
        <f t="shared" si="0"/>
        <v>0</v>
      </c>
      <c r="BT43" s="240" t="str">
        <f>IF(F43="","",IF(VLOOKUP(F43,Controls!AG:AH,2,FALSE)=B43,"","Resource Mismatch"))</f>
        <v/>
      </c>
    </row>
    <row r="44" spans="1:72" x14ac:dyDescent="0.7">
      <c r="A44" s="307">
        <f t="shared" si="1"/>
        <v>33</v>
      </c>
      <c r="B44" s="302"/>
      <c r="C44" s="303"/>
      <c r="D44" s="303"/>
      <c r="E44" s="303"/>
      <c r="F44" s="303"/>
      <c r="G44" s="304"/>
      <c r="H44" s="304"/>
      <c r="I44" s="340"/>
      <c r="J44" s="305"/>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6"/>
      <c r="BQ44" s="306"/>
      <c r="BR44" s="306"/>
      <c r="BS44" s="313"/>
      <c r="BT44" s="240" t="str">
        <f>IF(F44="","",IF(VLOOKUP(F44,Controls!AG:AH,2,FALSE)=B44,"","Resource Mismatch"))</f>
        <v/>
      </c>
    </row>
    <row r="45" spans="1:72" x14ac:dyDescent="0.7">
      <c r="A45" s="307">
        <f t="shared" si="1"/>
        <v>34</v>
      </c>
      <c r="B45" s="302"/>
      <c r="C45" s="303"/>
      <c r="D45" s="303"/>
      <c r="E45" s="303"/>
      <c r="F45" s="303"/>
      <c r="G45" s="304"/>
      <c r="H45" s="304"/>
      <c r="I45" s="340"/>
      <c r="J45" s="305"/>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6"/>
      <c r="BQ45" s="306"/>
      <c r="BR45" s="306"/>
      <c r="BS45" s="313"/>
      <c r="BT45" s="240" t="str">
        <f>IF(F45="","",IF(VLOOKUP(F45,Controls!AG:AH,2,FALSE)=B45,"","Resource Mismatch"))</f>
        <v/>
      </c>
    </row>
    <row r="46" spans="1:72" x14ac:dyDescent="0.7">
      <c r="A46" s="307">
        <f t="shared" si="1"/>
        <v>35</v>
      </c>
      <c r="B46" s="302"/>
      <c r="C46" s="303"/>
      <c r="D46" s="303"/>
      <c r="E46" s="303"/>
      <c r="F46" s="303"/>
      <c r="G46" s="304"/>
      <c r="H46" s="304"/>
      <c r="I46" s="340"/>
      <c r="J46" s="305"/>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c r="BQ46" s="306"/>
      <c r="BR46" s="306"/>
      <c r="BS46" s="313"/>
      <c r="BT46" s="240" t="str">
        <f>IF(F46="","",IF(VLOOKUP(F46,Controls!AG:AH,2,FALSE)=B46,"","Resource Mismatch"))</f>
        <v/>
      </c>
    </row>
    <row r="47" spans="1:72" x14ac:dyDescent="0.7">
      <c r="A47" s="307">
        <f t="shared" si="1"/>
        <v>36</v>
      </c>
      <c r="B47" s="302"/>
      <c r="C47" s="303"/>
      <c r="D47" s="303"/>
      <c r="E47" s="303"/>
      <c r="F47" s="303"/>
      <c r="G47" s="304"/>
      <c r="H47" s="304"/>
      <c r="I47" s="340"/>
      <c r="J47" s="305"/>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13"/>
      <c r="BT47" s="240" t="str">
        <f>IF(F47="","",IF(VLOOKUP(F47,Controls!AG:AH,2,FALSE)=B47,"","Resource Mismatch"))</f>
        <v/>
      </c>
    </row>
    <row r="48" spans="1:72" x14ac:dyDescent="0.7">
      <c r="A48" s="307">
        <f t="shared" si="1"/>
        <v>37</v>
      </c>
      <c r="B48" s="302"/>
      <c r="C48" s="303"/>
      <c r="D48" s="303"/>
      <c r="E48" s="303"/>
      <c r="F48" s="303"/>
      <c r="G48" s="304"/>
      <c r="H48" s="304"/>
      <c r="I48" s="340"/>
      <c r="J48" s="305"/>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6"/>
      <c r="BQ48" s="306"/>
      <c r="BR48" s="306"/>
      <c r="BS48" s="313"/>
      <c r="BT48" s="240" t="str">
        <f>IF(F48="","",IF(VLOOKUP(F48,Controls!AG:AH,2,FALSE)=B48,"","Resource Mismatch"))</f>
        <v/>
      </c>
    </row>
    <row r="49" spans="1:72" x14ac:dyDescent="0.7">
      <c r="A49" s="307">
        <f t="shared" si="1"/>
        <v>38</v>
      </c>
      <c r="B49" s="302"/>
      <c r="C49" s="303"/>
      <c r="D49" s="303"/>
      <c r="E49" s="303"/>
      <c r="F49" s="303"/>
      <c r="G49" s="304"/>
      <c r="H49" s="304"/>
      <c r="I49" s="340"/>
      <c r="J49" s="305"/>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06"/>
      <c r="BR49" s="306"/>
      <c r="BS49" s="313"/>
      <c r="BT49" s="240" t="str">
        <f>IF(F49="","",IF(VLOOKUP(F49,Controls!AG:AH,2,FALSE)=B49,"","Resource Mismatch"))</f>
        <v/>
      </c>
    </row>
    <row r="50" spans="1:72" x14ac:dyDescent="0.7">
      <c r="A50" s="307">
        <f t="shared" si="1"/>
        <v>39</v>
      </c>
      <c r="B50" s="302"/>
      <c r="C50" s="303"/>
      <c r="D50" s="303"/>
      <c r="E50" s="303"/>
      <c r="F50" s="303"/>
      <c r="G50" s="304"/>
      <c r="H50" s="304"/>
      <c r="I50" s="340"/>
      <c r="J50" s="305"/>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c r="BQ50" s="306"/>
      <c r="BR50" s="306"/>
      <c r="BS50" s="313"/>
      <c r="BT50" s="240" t="str">
        <f>IF(F50="","",IF(VLOOKUP(F50,Controls!AG:AH,2,FALSE)=B50,"","Resource Mismatch"))</f>
        <v/>
      </c>
    </row>
    <row r="51" spans="1:72" x14ac:dyDescent="0.7">
      <c r="A51" s="307">
        <f t="shared" si="1"/>
        <v>40</v>
      </c>
      <c r="B51" s="302"/>
      <c r="C51" s="303"/>
      <c r="D51" s="303"/>
      <c r="E51" s="303"/>
      <c r="F51" s="303"/>
      <c r="G51" s="304"/>
      <c r="H51" s="304"/>
      <c r="I51" s="340"/>
      <c r="J51" s="305"/>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306"/>
      <c r="BB51" s="306"/>
      <c r="BC51" s="306"/>
      <c r="BD51" s="306"/>
      <c r="BE51" s="306"/>
      <c r="BF51" s="306"/>
      <c r="BG51" s="306"/>
      <c r="BH51" s="306"/>
      <c r="BI51" s="306"/>
      <c r="BJ51" s="306"/>
      <c r="BK51" s="306"/>
      <c r="BL51" s="306"/>
      <c r="BM51" s="306"/>
      <c r="BN51" s="306"/>
      <c r="BO51" s="306"/>
      <c r="BP51" s="306"/>
      <c r="BQ51" s="306"/>
      <c r="BR51" s="306"/>
      <c r="BS51" s="313"/>
      <c r="BT51" s="240" t="str">
        <f>IF(F51="","",IF(VLOOKUP(F51,Controls!AG:AH,2,FALSE)=B51,"","Resource Mismatch"))</f>
        <v/>
      </c>
    </row>
    <row r="52" spans="1:72" x14ac:dyDescent="0.7">
      <c r="A52" s="307">
        <f t="shared" si="1"/>
        <v>41</v>
      </c>
      <c r="B52" s="302"/>
      <c r="C52" s="303"/>
      <c r="D52" s="303"/>
      <c r="E52" s="303"/>
      <c r="F52" s="303"/>
      <c r="G52" s="304"/>
      <c r="H52" s="304"/>
      <c r="I52" s="340"/>
      <c r="J52" s="305"/>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c r="BQ52" s="306"/>
      <c r="BR52" s="306"/>
      <c r="BS52" s="313">
        <f t="shared" si="0"/>
        <v>0</v>
      </c>
      <c r="BT52" s="240" t="str">
        <f>IF(F52="","",IF(VLOOKUP(F52,Controls!AG:AH,2,FALSE)=B52,"","Resource Mismatch"))</f>
        <v/>
      </c>
    </row>
    <row r="53" spans="1:72" x14ac:dyDescent="0.7">
      <c r="A53" s="307">
        <f t="shared" si="1"/>
        <v>42</v>
      </c>
      <c r="B53" s="302"/>
      <c r="C53" s="303"/>
      <c r="D53" s="303"/>
      <c r="E53" s="303"/>
      <c r="F53" s="303"/>
      <c r="G53" s="304"/>
      <c r="H53" s="304"/>
      <c r="I53" s="340"/>
      <c r="J53" s="305"/>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6"/>
      <c r="BR53" s="306"/>
      <c r="BS53" s="313">
        <f t="shared" si="0"/>
        <v>0</v>
      </c>
      <c r="BT53" s="240" t="str">
        <f>IF(F53="","",IF(VLOOKUP(F53,Controls!AG:AH,2,FALSE)=B53,"","Resource Mismatch"))</f>
        <v/>
      </c>
    </row>
    <row r="54" spans="1:72" x14ac:dyDescent="0.7">
      <c r="A54" s="307">
        <f t="shared" si="1"/>
        <v>43</v>
      </c>
      <c r="B54" s="302"/>
      <c r="C54" s="303"/>
      <c r="D54" s="303"/>
      <c r="E54" s="303"/>
      <c r="F54" s="303"/>
      <c r="G54" s="304"/>
      <c r="H54" s="304"/>
      <c r="I54" s="340"/>
      <c r="J54" s="305"/>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06"/>
      <c r="BE54" s="306"/>
      <c r="BF54" s="306"/>
      <c r="BG54" s="306"/>
      <c r="BH54" s="306"/>
      <c r="BI54" s="306"/>
      <c r="BJ54" s="306"/>
      <c r="BK54" s="306"/>
      <c r="BL54" s="306"/>
      <c r="BM54" s="306"/>
      <c r="BN54" s="306"/>
      <c r="BO54" s="306"/>
      <c r="BP54" s="306"/>
      <c r="BQ54" s="306"/>
      <c r="BR54" s="306"/>
      <c r="BS54" s="313">
        <f t="shared" si="0"/>
        <v>0</v>
      </c>
      <c r="BT54" s="240" t="str">
        <f>IF(F54="","",IF(VLOOKUP(F54,Controls!AG:AH,2,FALSE)=B54,"","Resource Mismatch"))</f>
        <v/>
      </c>
    </row>
    <row r="55" spans="1:72" x14ac:dyDescent="0.7">
      <c r="A55" s="307">
        <f t="shared" si="1"/>
        <v>44</v>
      </c>
      <c r="B55" s="302"/>
      <c r="C55" s="303"/>
      <c r="D55" s="303"/>
      <c r="E55" s="303"/>
      <c r="F55" s="303"/>
      <c r="G55" s="304"/>
      <c r="H55" s="304"/>
      <c r="I55" s="340"/>
      <c r="J55" s="305"/>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06"/>
      <c r="BE55" s="306"/>
      <c r="BF55" s="306"/>
      <c r="BG55" s="306"/>
      <c r="BH55" s="306"/>
      <c r="BI55" s="306"/>
      <c r="BJ55" s="306"/>
      <c r="BK55" s="306"/>
      <c r="BL55" s="306"/>
      <c r="BM55" s="306"/>
      <c r="BN55" s="306"/>
      <c r="BO55" s="306"/>
      <c r="BP55" s="306"/>
      <c r="BQ55" s="306"/>
      <c r="BR55" s="306"/>
      <c r="BS55" s="313">
        <f t="shared" si="0"/>
        <v>0</v>
      </c>
      <c r="BT55" s="240" t="str">
        <f>IF(F55="","",IF(VLOOKUP(F55,Controls!AG:AH,2,FALSE)=B55,"","Resource Mismatch"))</f>
        <v/>
      </c>
    </row>
    <row r="56" spans="1:72" x14ac:dyDescent="0.7">
      <c r="A56" s="307">
        <f t="shared" si="1"/>
        <v>45</v>
      </c>
      <c r="B56" s="302"/>
      <c r="C56" s="303"/>
      <c r="D56" s="303"/>
      <c r="E56" s="303"/>
      <c r="F56" s="303"/>
      <c r="G56" s="304"/>
      <c r="H56" s="304"/>
      <c r="I56" s="340"/>
      <c r="J56" s="305"/>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6"/>
      <c r="BR56" s="306"/>
      <c r="BS56" s="313">
        <f t="shared" si="0"/>
        <v>0</v>
      </c>
      <c r="BT56" s="240" t="str">
        <f>IF(F56="","",IF(VLOOKUP(F56,Controls!AG:AH,2,FALSE)=B56,"","Resource Mismatch"))</f>
        <v/>
      </c>
    </row>
    <row r="57" spans="1:72" x14ac:dyDescent="0.7">
      <c r="A57" s="307">
        <f t="shared" si="1"/>
        <v>46</v>
      </c>
      <c r="B57" s="302"/>
      <c r="C57" s="303"/>
      <c r="D57" s="303"/>
      <c r="E57" s="303"/>
      <c r="F57" s="303"/>
      <c r="G57" s="304"/>
      <c r="H57" s="304"/>
      <c r="I57" s="340"/>
      <c r="J57" s="305"/>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6"/>
      <c r="BJ57" s="306"/>
      <c r="BK57" s="306"/>
      <c r="BL57" s="306"/>
      <c r="BM57" s="306"/>
      <c r="BN57" s="306"/>
      <c r="BO57" s="306"/>
      <c r="BP57" s="306"/>
      <c r="BQ57" s="306"/>
      <c r="BR57" s="306"/>
      <c r="BS57" s="313">
        <f t="shared" si="0"/>
        <v>0</v>
      </c>
      <c r="BT57" s="240" t="str">
        <f>IF(F57="","",IF(VLOOKUP(F57,Controls!AG:AH,2,FALSE)=B57,"","Resource Mismatch"))</f>
        <v/>
      </c>
    </row>
    <row r="58" spans="1:72" x14ac:dyDescent="0.7">
      <c r="A58" s="307">
        <f t="shared" si="1"/>
        <v>47</v>
      </c>
      <c r="B58" s="302"/>
      <c r="C58" s="303"/>
      <c r="D58" s="303"/>
      <c r="E58" s="303"/>
      <c r="F58" s="303"/>
      <c r="G58" s="304"/>
      <c r="H58" s="304"/>
      <c r="I58" s="340"/>
      <c r="J58" s="305"/>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c r="BQ58" s="306"/>
      <c r="BR58" s="306"/>
      <c r="BS58" s="313">
        <f t="shared" si="0"/>
        <v>0</v>
      </c>
      <c r="BT58" s="240" t="str">
        <f>IF(F58="","",IF(VLOOKUP(F58,Controls!AG:AH,2,FALSE)=B58,"","Resource Mismatch"))</f>
        <v/>
      </c>
    </row>
    <row r="59" spans="1:72" x14ac:dyDescent="0.7">
      <c r="A59" s="307">
        <f t="shared" si="1"/>
        <v>48</v>
      </c>
      <c r="B59" s="302"/>
      <c r="C59" s="303"/>
      <c r="D59" s="303"/>
      <c r="E59" s="303"/>
      <c r="F59" s="303"/>
      <c r="G59" s="304"/>
      <c r="H59" s="304"/>
      <c r="I59" s="340"/>
      <c r="J59" s="305"/>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6"/>
      <c r="BR59" s="306"/>
      <c r="BS59" s="313">
        <f t="shared" si="0"/>
        <v>0</v>
      </c>
      <c r="BT59" s="240" t="str">
        <f>IF(F59="","",IF(VLOOKUP(F59,Controls!AG:AH,2,FALSE)=B59,"","Resource Mismatch"))</f>
        <v/>
      </c>
    </row>
    <row r="60" spans="1:72" x14ac:dyDescent="0.7">
      <c r="A60" s="307">
        <f t="shared" si="1"/>
        <v>49</v>
      </c>
      <c r="B60" s="302"/>
      <c r="C60" s="303"/>
      <c r="D60" s="303"/>
      <c r="E60" s="303"/>
      <c r="F60" s="303"/>
      <c r="G60" s="304"/>
      <c r="H60" s="304"/>
      <c r="I60" s="340"/>
      <c r="J60" s="305"/>
      <c r="K60" s="306"/>
      <c r="L60" s="306"/>
      <c r="M60" s="306"/>
      <c r="N60" s="306"/>
      <c r="O60" s="306"/>
      <c r="P60" s="306"/>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6"/>
      <c r="AU60" s="306"/>
      <c r="AV60" s="306"/>
      <c r="AW60" s="306"/>
      <c r="AX60" s="306"/>
      <c r="AY60" s="306"/>
      <c r="AZ60" s="306"/>
      <c r="BA60" s="306"/>
      <c r="BB60" s="306"/>
      <c r="BC60" s="306"/>
      <c r="BD60" s="306"/>
      <c r="BE60" s="306"/>
      <c r="BF60" s="306"/>
      <c r="BG60" s="306"/>
      <c r="BH60" s="306"/>
      <c r="BI60" s="306"/>
      <c r="BJ60" s="306"/>
      <c r="BK60" s="306"/>
      <c r="BL60" s="306"/>
      <c r="BM60" s="306"/>
      <c r="BN60" s="306"/>
      <c r="BO60" s="306"/>
      <c r="BP60" s="306"/>
      <c r="BQ60" s="306"/>
      <c r="BR60" s="306"/>
      <c r="BS60" s="313">
        <f t="shared" si="0"/>
        <v>0</v>
      </c>
      <c r="BT60" s="240" t="str">
        <f>IF(F60="","",IF(VLOOKUP(F60,Controls!AG:AH,2,FALSE)=B60,"","Resource Mismatch"))</f>
        <v/>
      </c>
    </row>
    <row r="61" spans="1:72" x14ac:dyDescent="0.7">
      <c r="A61" s="307">
        <f t="shared" si="1"/>
        <v>50</v>
      </c>
      <c r="B61" s="302"/>
      <c r="C61" s="303"/>
      <c r="D61" s="303"/>
      <c r="E61" s="303"/>
      <c r="F61" s="303"/>
      <c r="G61" s="304"/>
      <c r="H61" s="304"/>
      <c r="I61" s="340"/>
      <c r="J61" s="305"/>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306"/>
      <c r="BA61" s="306"/>
      <c r="BB61" s="306"/>
      <c r="BC61" s="306"/>
      <c r="BD61" s="306"/>
      <c r="BE61" s="306"/>
      <c r="BF61" s="306"/>
      <c r="BG61" s="306"/>
      <c r="BH61" s="306"/>
      <c r="BI61" s="306"/>
      <c r="BJ61" s="306"/>
      <c r="BK61" s="306"/>
      <c r="BL61" s="306"/>
      <c r="BM61" s="306"/>
      <c r="BN61" s="306"/>
      <c r="BO61" s="306"/>
      <c r="BP61" s="306"/>
      <c r="BQ61" s="306"/>
      <c r="BR61" s="306"/>
      <c r="BS61" s="313">
        <f t="shared" si="0"/>
        <v>0</v>
      </c>
      <c r="BT61" s="240" t="str">
        <f>IF(F61="","",IF(VLOOKUP(F61,Controls!AG:AH,2,FALSE)=B61,"","Resource Mismatch"))</f>
        <v/>
      </c>
    </row>
    <row r="62" spans="1:72" x14ac:dyDescent="0.7">
      <c r="A62" s="246"/>
      <c r="B62" s="253"/>
      <c r="C62" s="246"/>
      <c r="D62" s="246"/>
      <c r="E62" s="246"/>
      <c r="F62" s="246"/>
      <c r="G62" s="246" t="s">
        <v>241</v>
      </c>
      <c r="H62" s="246"/>
      <c r="I62" s="335"/>
      <c r="J62" s="264" t="s">
        <v>242</v>
      </c>
      <c r="K62" s="241">
        <f t="shared" ref="K62:AP62" si="2">SUM(K12:K38)</f>
        <v>0</v>
      </c>
      <c r="L62" s="241">
        <f t="shared" si="2"/>
        <v>0</v>
      </c>
      <c r="M62" s="241">
        <f t="shared" si="2"/>
        <v>0</v>
      </c>
      <c r="N62" s="241">
        <f t="shared" si="2"/>
        <v>0</v>
      </c>
      <c r="O62" s="241">
        <f t="shared" si="2"/>
        <v>0</v>
      </c>
      <c r="P62" s="241">
        <f t="shared" si="2"/>
        <v>0</v>
      </c>
      <c r="Q62" s="241">
        <f t="shared" si="2"/>
        <v>0</v>
      </c>
      <c r="R62" s="241">
        <f t="shared" si="2"/>
        <v>0</v>
      </c>
      <c r="S62" s="241">
        <f t="shared" si="2"/>
        <v>0</v>
      </c>
      <c r="T62" s="241">
        <f t="shared" si="2"/>
        <v>0</v>
      </c>
      <c r="U62" s="241">
        <f t="shared" si="2"/>
        <v>0</v>
      </c>
      <c r="V62" s="241">
        <f t="shared" si="2"/>
        <v>0</v>
      </c>
      <c r="W62" s="241">
        <f t="shared" si="2"/>
        <v>0</v>
      </c>
      <c r="X62" s="241">
        <f t="shared" si="2"/>
        <v>0</v>
      </c>
      <c r="Y62" s="241">
        <f t="shared" si="2"/>
        <v>0</v>
      </c>
      <c r="Z62" s="241">
        <f t="shared" si="2"/>
        <v>0</v>
      </c>
      <c r="AA62" s="241">
        <f t="shared" si="2"/>
        <v>0</v>
      </c>
      <c r="AB62" s="241">
        <f t="shared" si="2"/>
        <v>0</v>
      </c>
      <c r="AC62" s="241">
        <f t="shared" si="2"/>
        <v>0</v>
      </c>
      <c r="AD62" s="241">
        <f t="shared" si="2"/>
        <v>0</v>
      </c>
      <c r="AE62" s="241">
        <f t="shared" si="2"/>
        <v>0</v>
      </c>
      <c r="AF62" s="241">
        <f t="shared" si="2"/>
        <v>0</v>
      </c>
      <c r="AG62" s="241">
        <f t="shared" si="2"/>
        <v>0</v>
      </c>
      <c r="AH62" s="241">
        <f t="shared" si="2"/>
        <v>0</v>
      </c>
      <c r="AI62" s="241">
        <f t="shared" si="2"/>
        <v>0</v>
      </c>
      <c r="AJ62" s="241">
        <f t="shared" si="2"/>
        <v>0</v>
      </c>
      <c r="AK62" s="241">
        <f t="shared" si="2"/>
        <v>0</v>
      </c>
      <c r="AL62" s="241">
        <f t="shared" si="2"/>
        <v>0</v>
      </c>
      <c r="AM62" s="241">
        <f t="shared" si="2"/>
        <v>0</v>
      </c>
      <c r="AN62" s="241">
        <f t="shared" si="2"/>
        <v>0</v>
      </c>
      <c r="AO62" s="241">
        <f t="shared" si="2"/>
        <v>0</v>
      </c>
      <c r="AP62" s="241">
        <f t="shared" si="2"/>
        <v>0</v>
      </c>
      <c r="AQ62" s="241">
        <f t="shared" ref="AQ62:BS62" si="3">SUM(AQ12:AQ38)</f>
        <v>0</v>
      </c>
      <c r="AR62" s="241">
        <f t="shared" si="3"/>
        <v>0</v>
      </c>
      <c r="AS62" s="241">
        <f t="shared" si="3"/>
        <v>0</v>
      </c>
      <c r="AT62" s="241">
        <f t="shared" si="3"/>
        <v>0</v>
      </c>
      <c r="AU62" s="241">
        <f t="shared" si="3"/>
        <v>0</v>
      </c>
      <c r="AV62" s="241">
        <f t="shared" si="3"/>
        <v>0</v>
      </c>
      <c r="AW62" s="241">
        <f t="shared" si="3"/>
        <v>0</v>
      </c>
      <c r="AX62" s="241">
        <f t="shared" si="3"/>
        <v>0</v>
      </c>
      <c r="AY62" s="241">
        <f t="shared" si="3"/>
        <v>0</v>
      </c>
      <c r="AZ62" s="241">
        <f t="shared" si="3"/>
        <v>0</v>
      </c>
      <c r="BA62" s="241">
        <f t="shared" si="3"/>
        <v>0</v>
      </c>
      <c r="BB62" s="241">
        <f t="shared" si="3"/>
        <v>0</v>
      </c>
      <c r="BC62" s="241">
        <f t="shared" si="3"/>
        <v>0</v>
      </c>
      <c r="BD62" s="241">
        <f t="shared" si="3"/>
        <v>0</v>
      </c>
      <c r="BE62" s="241">
        <f t="shared" si="3"/>
        <v>0</v>
      </c>
      <c r="BF62" s="241">
        <f t="shared" si="3"/>
        <v>0</v>
      </c>
      <c r="BG62" s="241">
        <f t="shared" si="3"/>
        <v>0</v>
      </c>
      <c r="BH62" s="241">
        <f t="shared" si="3"/>
        <v>0</v>
      </c>
      <c r="BI62" s="241">
        <f t="shared" si="3"/>
        <v>0</v>
      </c>
      <c r="BJ62" s="241">
        <f t="shared" si="3"/>
        <v>0</v>
      </c>
      <c r="BK62" s="241">
        <f t="shared" si="3"/>
        <v>0</v>
      </c>
      <c r="BL62" s="241">
        <f t="shared" si="3"/>
        <v>0</v>
      </c>
      <c r="BM62" s="241">
        <f t="shared" si="3"/>
        <v>0</v>
      </c>
      <c r="BN62" s="241">
        <f t="shared" si="3"/>
        <v>0</v>
      </c>
      <c r="BO62" s="241">
        <f t="shared" si="3"/>
        <v>0</v>
      </c>
      <c r="BP62" s="241">
        <f t="shared" si="3"/>
        <v>0</v>
      </c>
      <c r="BQ62" s="241">
        <f t="shared" si="3"/>
        <v>0</v>
      </c>
      <c r="BR62" s="241">
        <f t="shared" si="3"/>
        <v>0</v>
      </c>
      <c r="BS62" s="309">
        <f t="shared" si="3"/>
        <v>0</v>
      </c>
    </row>
    <row r="63" spans="1:72" x14ac:dyDescent="0.7">
      <c r="B63" s="254"/>
      <c r="C63" s="247"/>
      <c r="D63" s="247"/>
      <c r="E63" s="247"/>
      <c r="F63" s="247"/>
      <c r="G63" s="248"/>
      <c r="H63" s="248"/>
      <c r="I63" s="336"/>
      <c r="J63" s="260"/>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2"/>
      <c r="BR63" s="242"/>
      <c r="BS63" s="314"/>
    </row>
    <row r="64" spans="1:72" x14ac:dyDescent="0.7">
      <c r="B64" s="254"/>
      <c r="C64" s="247"/>
      <c r="D64" s="247"/>
      <c r="E64" s="247"/>
      <c r="F64" s="247"/>
      <c r="H64" s="300" t="s">
        <v>243</v>
      </c>
      <c r="I64" s="337"/>
      <c r="J64" s="298" t="s">
        <v>116</v>
      </c>
      <c r="K64" s="299">
        <f>SUMIFS(K$12:K$38,$B$12:$B$38,$J64)</f>
        <v>0</v>
      </c>
      <c r="L64" s="299">
        <f t="shared" ref="L64:BS65" si="4">SUMIFS(L$12:L$38,$B$12:$B$38,$J64)</f>
        <v>0</v>
      </c>
      <c r="M64" s="299">
        <f t="shared" si="4"/>
        <v>0</v>
      </c>
      <c r="N64" s="299">
        <f t="shared" si="4"/>
        <v>0</v>
      </c>
      <c r="O64" s="299">
        <f t="shared" si="4"/>
        <v>0</v>
      </c>
      <c r="P64" s="299">
        <f t="shared" si="4"/>
        <v>0</v>
      </c>
      <c r="Q64" s="299">
        <f t="shared" si="4"/>
        <v>0</v>
      </c>
      <c r="R64" s="299">
        <f t="shared" si="4"/>
        <v>0</v>
      </c>
      <c r="S64" s="299">
        <f t="shared" si="4"/>
        <v>0</v>
      </c>
      <c r="T64" s="299">
        <f t="shared" si="4"/>
        <v>0</v>
      </c>
      <c r="U64" s="299">
        <f t="shared" si="4"/>
        <v>0</v>
      </c>
      <c r="V64" s="299">
        <f t="shared" si="4"/>
        <v>0</v>
      </c>
      <c r="W64" s="299">
        <f t="shared" si="4"/>
        <v>0</v>
      </c>
      <c r="X64" s="299">
        <f t="shared" si="4"/>
        <v>0</v>
      </c>
      <c r="Y64" s="299">
        <f t="shared" si="4"/>
        <v>0</v>
      </c>
      <c r="Z64" s="299">
        <f t="shared" si="4"/>
        <v>0</v>
      </c>
      <c r="AA64" s="299">
        <f t="shared" si="4"/>
        <v>0</v>
      </c>
      <c r="AB64" s="299">
        <f t="shared" si="4"/>
        <v>0</v>
      </c>
      <c r="AC64" s="299">
        <f t="shared" si="4"/>
        <v>0</v>
      </c>
      <c r="AD64" s="299">
        <f t="shared" si="4"/>
        <v>0</v>
      </c>
      <c r="AE64" s="299">
        <f t="shared" si="4"/>
        <v>0</v>
      </c>
      <c r="AF64" s="299">
        <f t="shared" si="4"/>
        <v>0</v>
      </c>
      <c r="AG64" s="299">
        <f t="shared" si="4"/>
        <v>0</v>
      </c>
      <c r="AH64" s="299">
        <f t="shared" si="4"/>
        <v>0</v>
      </c>
      <c r="AI64" s="299">
        <f t="shared" si="4"/>
        <v>0</v>
      </c>
      <c r="AJ64" s="299">
        <f t="shared" si="4"/>
        <v>0</v>
      </c>
      <c r="AK64" s="299">
        <f t="shared" si="4"/>
        <v>0</v>
      </c>
      <c r="AL64" s="299">
        <f t="shared" si="4"/>
        <v>0</v>
      </c>
      <c r="AM64" s="299">
        <f t="shared" si="4"/>
        <v>0</v>
      </c>
      <c r="AN64" s="299">
        <f t="shared" si="4"/>
        <v>0</v>
      </c>
      <c r="AO64" s="299">
        <f t="shared" si="4"/>
        <v>0</v>
      </c>
      <c r="AP64" s="299">
        <f t="shared" si="4"/>
        <v>0</v>
      </c>
      <c r="AQ64" s="299">
        <f t="shared" si="4"/>
        <v>0</v>
      </c>
      <c r="AR64" s="299">
        <f t="shared" si="4"/>
        <v>0</v>
      </c>
      <c r="AS64" s="299">
        <f t="shared" si="4"/>
        <v>0</v>
      </c>
      <c r="AT64" s="299">
        <f t="shared" si="4"/>
        <v>0</v>
      </c>
      <c r="AU64" s="299">
        <f t="shared" si="4"/>
        <v>0</v>
      </c>
      <c r="AV64" s="299">
        <f t="shared" si="4"/>
        <v>0</v>
      </c>
      <c r="AW64" s="299">
        <f t="shared" si="4"/>
        <v>0</v>
      </c>
      <c r="AX64" s="299">
        <f t="shared" si="4"/>
        <v>0</v>
      </c>
      <c r="AY64" s="299">
        <f t="shared" si="4"/>
        <v>0</v>
      </c>
      <c r="AZ64" s="299">
        <f t="shared" si="4"/>
        <v>0</v>
      </c>
      <c r="BA64" s="299">
        <f t="shared" si="4"/>
        <v>0</v>
      </c>
      <c r="BB64" s="299">
        <f t="shared" si="4"/>
        <v>0</v>
      </c>
      <c r="BC64" s="299">
        <f t="shared" si="4"/>
        <v>0</v>
      </c>
      <c r="BD64" s="299">
        <f t="shared" si="4"/>
        <v>0</v>
      </c>
      <c r="BE64" s="299">
        <f t="shared" si="4"/>
        <v>0</v>
      </c>
      <c r="BF64" s="299">
        <f t="shared" si="4"/>
        <v>0</v>
      </c>
      <c r="BG64" s="299">
        <f t="shared" si="4"/>
        <v>0</v>
      </c>
      <c r="BH64" s="299">
        <f t="shared" si="4"/>
        <v>0</v>
      </c>
      <c r="BI64" s="299">
        <f t="shared" si="4"/>
        <v>0</v>
      </c>
      <c r="BJ64" s="299">
        <f t="shared" si="4"/>
        <v>0</v>
      </c>
      <c r="BK64" s="299">
        <f t="shared" si="4"/>
        <v>0</v>
      </c>
      <c r="BL64" s="299">
        <f t="shared" si="4"/>
        <v>0</v>
      </c>
      <c r="BM64" s="299">
        <f t="shared" si="4"/>
        <v>0</v>
      </c>
      <c r="BN64" s="299">
        <f t="shared" si="4"/>
        <v>0</v>
      </c>
      <c r="BO64" s="299">
        <f t="shared" si="4"/>
        <v>0</v>
      </c>
      <c r="BP64" s="299">
        <f t="shared" si="4"/>
        <v>0</v>
      </c>
      <c r="BQ64" s="299">
        <f t="shared" si="4"/>
        <v>0</v>
      </c>
      <c r="BR64" s="299">
        <f t="shared" si="4"/>
        <v>0</v>
      </c>
      <c r="BS64" s="310">
        <f t="shared" si="4"/>
        <v>0</v>
      </c>
    </row>
    <row r="65" spans="1:71" x14ac:dyDescent="0.7">
      <c r="B65" s="254"/>
      <c r="C65" s="247"/>
      <c r="D65" s="247"/>
      <c r="E65" s="247"/>
      <c r="F65" s="247"/>
      <c r="G65" s="247"/>
      <c r="H65" s="419" t="s">
        <v>244</v>
      </c>
      <c r="I65" s="338"/>
      <c r="J65" s="298" t="s">
        <v>128</v>
      </c>
      <c r="K65" s="299">
        <f>SUMIFS(K$12:K$38,$B$12:$B$38,$J65)</f>
        <v>0</v>
      </c>
      <c r="L65" s="299">
        <f t="shared" si="4"/>
        <v>0</v>
      </c>
      <c r="M65" s="299">
        <f t="shared" si="4"/>
        <v>0</v>
      </c>
      <c r="N65" s="299">
        <f t="shared" si="4"/>
        <v>0</v>
      </c>
      <c r="O65" s="299">
        <f t="shared" si="4"/>
        <v>0</v>
      </c>
      <c r="P65" s="299">
        <f t="shared" si="4"/>
        <v>0</v>
      </c>
      <c r="Q65" s="299">
        <f t="shared" si="4"/>
        <v>0</v>
      </c>
      <c r="R65" s="299">
        <f t="shared" si="4"/>
        <v>0</v>
      </c>
      <c r="S65" s="299">
        <f t="shared" si="4"/>
        <v>0</v>
      </c>
      <c r="T65" s="299">
        <f t="shared" si="4"/>
        <v>0</v>
      </c>
      <c r="U65" s="299">
        <f t="shared" si="4"/>
        <v>0</v>
      </c>
      <c r="V65" s="299">
        <f t="shared" si="4"/>
        <v>0</v>
      </c>
      <c r="W65" s="299">
        <f t="shared" si="4"/>
        <v>0</v>
      </c>
      <c r="X65" s="299">
        <f t="shared" si="4"/>
        <v>0</v>
      </c>
      <c r="Y65" s="299">
        <f t="shared" si="4"/>
        <v>0</v>
      </c>
      <c r="Z65" s="299">
        <f t="shared" si="4"/>
        <v>0</v>
      </c>
      <c r="AA65" s="299">
        <f t="shared" si="4"/>
        <v>0</v>
      </c>
      <c r="AB65" s="299">
        <f t="shared" si="4"/>
        <v>0</v>
      </c>
      <c r="AC65" s="299">
        <f t="shared" si="4"/>
        <v>0</v>
      </c>
      <c r="AD65" s="299">
        <f t="shared" si="4"/>
        <v>0</v>
      </c>
      <c r="AE65" s="299">
        <f t="shared" si="4"/>
        <v>0</v>
      </c>
      <c r="AF65" s="299">
        <f t="shared" si="4"/>
        <v>0</v>
      </c>
      <c r="AG65" s="299">
        <f t="shared" si="4"/>
        <v>0</v>
      </c>
      <c r="AH65" s="299">
        <f t="shared" si="4"/>
        <v>0</v>
      </c>
      <c r="AI65" s="299">
        <f t="shared" si="4"/>
        <v>0</v>
      </c>
      <c r="AJ65" s="299">
        <f t="shared" si="4"/>
        <v>0</v>
      </c>
      <c r="AK65" s="299">
        <f t="shared" si="4"/>
        <v>0</v>
      </c>
      <c r="AL65" s="299">
        <f t="shared" si="4"/>
        <v>0</v>
      </c>
      <c r="AM65" s="299">
        <f t="shared" si="4"/>
        <v>0</v>
      </c>
      <c r="AN65" s="299">
        <f t="shared" si="4"/>
        <v>0</v>
      </c>
      <c r="AO65" s="299">
        <f t="shared" si="4"/>
        <v>0</v>
      </c>
      <c r="AP65" s="299">
        <f t="shared" si="4"/>
        <v>0</v>
      </c>
      <c r="AQ65" s="299">
        <f t="shared" si="4"/>
        <v>0</v>
      </c>
      <c r="AR65" s="299">
        <f t="shared" si="4"/>
        <v>0</v>
      </c>
      <c r="AS65" s="299">
        <f t="shared" si="4"/>
        <v>0</v>
      </c>
      <c r="AT65" s="299">
        <f t="shared" si="4"/>
        <v>0</v>
      </c>
      <c r="AU65" s="299">
        <f t="shared" si="4"/>
        <v>0</v>
      </c>
      <c r="AV65" s="299">
        <f t="shared" si="4"/>
        <v>0</v>
      </c>
      <c r="AW65" s="299">
        <f t="shared" si="4"/>
        <v>0</v>
      </c>
      <c r="AX65" s="299">
        <f t="shared" si="4"/>
        <v>0</v>
      </c>
      <c r="AY65" s="299">
        <f t="shared" si="4"/>
        <v>0</v>
      </c>
      <c r="AZ65" s="299">
        <f t="shared" si="4"/>
        <v>0</v>
      </c>
      <c r="BA65" s="299">
        <f t="shared" si="4"/>
        <v>0</v>
      </c>
      <c r="BB65" s="299">
        <f t="shared" si="4"/>
        <v>0</v>
      </c>
      <c r="BC65" s="299">
        <f t="shared" si="4"/>
        <v>0</v>
      </c>
      <c r="BD65" s="299">
        <f t="shared" si="4"/>
        <v>0</v>
      </c>
      <c r="BE65" s="299">
        <f t="shared" si="4"/>
        <v>0</v>
      </c>
      <c r="BF65" s="299">
        <f t="shared" si="4"/>
        <v>0</v>
      </c>
      <c r="BG65" s="299">
        <f t="shared" si="4"/>
        <v>0</v>
      </c>
      <c r="BH65" s="299">
        <f t="shared" si="4"/>
        <v>0</v>
      </c>
      <c r="BI65" s="299">
        <f t="shared" si="4"/>
        <v>0</v>
      </c>
      <c r="BJ65" s="299">
        <f t="shared" si="4"/>
        <v>0</v>
      </c>
      <c r="BK65" s="299">
        <f t="shared" si="4"/>
        <v>0</v>
      </c>
      <c r="BL65" s="299">
        <f t="shared" si="4"/>
        <v>0</v>
      </c>
      <c r="BM65" s="299">
        <f t="shared" si="4"/>
        <v>0</v>
      </c>
      <c r="BN65" s="299">
        <f t="shared" si="4"/>
        <v>0</v>
      </c>
      <c r="BO65" s="299">
        <f t="shared" si="4"/>
        <v>0</v>
      </c>
      <c r="BP65" s="299">
        <f t="shared" si="4"/>
        <v>0</v>
      </c>
      <c r="BQ65" s="299">
        <f t="shared" si="4"/>
        <v>0</v>
      </c>
      <c r="BR65" s="299">
        <f t="shared" si="4"/>
        <v>0</v>
      </c>
      <c r="BS65" s="310">
        <f t="shared" si="4"/>
        <v>0</v>
      </c>
    </row>
    <row r="66" spans="1:71" x14ac:dyDescent="0.7">
      <c r="B66" s="254"/>
      <c r="C66" s="247"/>
      <c r="D66" s="247"/>
      <c r="E66" s="247"/>
      <c r="F66" s="247"/>
      <c r="G66" s="247"/>
      <c r="H66" s="419"/>
      <c r="I66" s="338"/>
      <c r="J66" s="261" t="str">
        <f>Controls!S5</f>
        <v>On-Site</v>
      </c>
      <c r="K66" s="250">
        <f t="shared" ref="K66:T68" si="5">SUMIFS(K$12:K$38,$B$12:$B$38,"SI",$D$12:$D$38,$J66)</f>
        <v>0</v>
      </c>
      <c r="L66" s="250">
        <f t="shared" si="5"/>
        <v>0</v>
      </c>
      <c r="M66" s="250">
        <f t="shared" si="5"/>
        <v>0</v>
      </c>
      <c r="N66" s="250">
        <f t="shared" si="5"/>
        <v>0</v>
      </c>
      <c r="O66" s="250">
        <f t="shared" si="5"/>
        <v>0</v>
      </c>
      <c r="P66" s="250">
        <f t="shared" si="5"/>
        <v>0</v>
      </c>
      <c r="Q66" s="250">
        <f t="shared" si="5"/>
        <v>0</v>
      </c>
      <c r="R66" s="250">
        <f t="shared" si="5"/>
        <v>0</v>
      </c>
      <c r="S66" s="250">
        <f t="shared" si="5"/>
        <v>0</v>
      </c>
      <c r="T66" s="250">
        <f t="shared" si="5"/>
        <v>0</v>
      </c>
      <c r="U66" s="250">
        <f t="shared" ref="U66:AD68" si="6">SUMIFS(U$12:U$38,$B$12:$B$38,"SI",$D$12:$D$38,$J66)</f>
        <v>0</v>
      </c>
      <c r="V66" s="250">
        <f t="shared" si="6"/>
        <v>0</v>
      </c>
      <c r="W66" s="250">
        <f t="shared" si="6"/>
        <v>0</v>
      </c>
      <c r="X66" s="250">
        <f t="shared" si="6"/>
        <v>0</v>
      </c>
      <c r="Y66" s="250">
        <f t="shared" si="6"/>
        <v>0</v>
      </c>
      <c r="Z66" s="250">
        <f t="shared" si="6"/>
        <v>0</v>
      </c>
      <c r="AA66" s="250">
        <f t="shared" si="6"/>
        <v>0</v>
      </c>
      <c r="AB66" s="250">
        <f t="shared" si="6"/>
        <v>0</v>
      </c>
      <c r="AC66" s="250">
        <f t="shared" si="6"/>
        <v>0</v>
      </c>
      <c r="AD66" s="250">
        <f t="shared" si="6"/>
        <v>0</v>
      </c>
      <c r="AE66" s="250">
        <f t="shared" ref="AE66:AN68" si="7">SUMIFS(AE$12:AE$38,$B$12:$B$38,"SI",$D$12:$D$38,$J66)</f>
        <v>0</v>
      </c>
      <c r="AF66" s="250">
        <f t="shared" si="7"/>
        <v>0</v>
      </c>
      <c r="AG66" s="250">
        <f t="shared" si="7"/>
        <v>0</v>
      </c>
      <c r="AH66" s="250">
        <f t="shared" si="7"/>
        <v>0</v>
      </c>
      <c r="AI66" s="250">
        <f t="shared" si="7"/>
        <v>0</v>
      </c>
      <c r="AJ66" s="250">
        <f t="shared" si="7"/>
        <v>0</v>
      </c>
      <c r="AK66" s="250">
        <f t="shared" si="7"/>
        <v>0</v>
      </c>
      <c r="AL66" s="250">
        <f t="shared" si="7"/>
        <v>0</v>
      </c>
      <c r="AM66" s="250">
        <f t="shared" si="7"/>
        <v>0</v>
      </c>
      <c r="AN66" s="250">
        <f t="shared" si="7"/>
        <v>0</v>
      </c>
      <c r="AO66" s="250">
        <f t="shared" ref="AO66:AX68" si="8">SUMIFS(AO$12:AO$38,$B$12:$B$38,"SI",$D$12:$D$38,$J66)</f>
        <v>0</v>
      </c>
      <c r="AP66" s="250">
        <f t="shared" si="8"/>
        <v>0</v>
      </c>
      <c r="AQ66" s="250">
        <f t="shared" si="8"/>
        <v>0</v>
      </c>
      <c r="AR66" s="250">
        <f t="shared" si="8"/>
        <v>0</v>
      </c>
      <c r="AS66" s="250">
        <f t="shared" si="8"/>
        <v>0</v>
      </c>
      <c r="AT66" s="250">
        <f t="shared" si="8"/>
        <v>0</v>
      </c>
      <c r="AU66" s="250">
        <f t="shared" si="8"/>
        <v>0</v>
      </c>
      <c r="AV66" s="250">
        <f t="shared" si="8"/>
        <v>0</v>
      </c>
      <c r="AW66" s="250">
        <f t="shared" si="8"/>
        <v>0</v>
      </c>
      <c r="AX66" s="250">
        <f t="shared" si="8"/>
        <v>0</v>
      </c>
      <c r="AY66" s="250">
        <f t="shared" ref="AY66:BH68" si="9">SUMIFS(AY$12:AY$38,$B$12:$B$38,"SI",$D$12:$D$38,$J66)</f>
        <v>0</v>
      </c>
      <c r="AZ66" s="250">
        <f t="shared" si="9"/>
        <v>0</v>
      </c>
      <c r="BA66" s="250">
        <f t="shared" si="9"/>
        <v>0</v>
      </c>
      <c r="BB66" s="250">
        <f t="shared" si="9"/>
        <v>0</v>
      </c>
      <c r="BC66" s="250">
        <f t="shared" si="9"/>
        <v>0</v>
      </c>
      <c r="BD66" s="250">
        <f t="shared" si="9"/>
        <v>0</v>
      </c>
      <c r="BE66" s="250">
        <f t="shared" si="9"/>
        <v>0</v>
      </c>
      <c r="BF66" s="250">
        <f t="shared" si="9"/>
        <v>0</v>
      </c>
      <c r="BG66" s="250">
        <f t="shared" si="9"/>
        <v>0</v>
      </c>
      <c r="BH66" s="250">
        <f t="shared" si="9"/>
        <v>0</v>
      </c>
      <c r="BI66" s="250">
        <f t="shared" ref="BI66:BS68" si="10">SUMIFS(BI$12:BI$38,$B$12:$B$38,"SI",$D$12:$D$38,$J66)</f>
        <v>0</v>
      </c>
      <c r="BJ66" s="250">
        <f t="shared" si="10"/>
        <v>0</v>
      </c>
      <c r="BK66" s="250">
        <f t="shared" si="10"/>
        <v>0</v>
      </c>
      <c r="BL66" s="250">
        <f t="shared" si="10"/>
        <v>0</v>
      </c>
      <c r="BM66" s="250">
        <f t="shared" si="10"/>
        <v>0</v>
      </c>
      <c r="BN66" s="250">
        <f t="shared" si="10"/>
        <v>0</v>
      </c>
      <c r="BO66" s="250">
        <f t="shared" si="10"/>
        <v>0</v>
      </c>
      <c r="BP66" s="250">
        <f t="shared" si="10"/>
        <v>0</v>
      </c>
      <c r="BQ66" s="250">
        <f t="shared" si="10"/>
        <v>0</v>
      </c>
      <c r="BR66" s="250">
        <f t="shared" si="10"/>
        <v>0</v>
      </c>
      <c r="BS66" s="315">
        <f t="shared" si="10"/>
        <v>0</v>
      </c>
    </row>
    <row r="67" spans="1:71" x14ac:dyDescent="0.7">
      <c r="B67" s="254"/>
      <c r="C67" s="247"/>
      <c r="D67" s="247"/>
      <c r="E67" s="247"/>
      <c r="F67" s="247"/>
      <c r="G67" s="247"/>
      <c r="H67" s="419"/>
      <c r="I67" s="338"/>
      <c r="J67" s="261" t="str">
        <f>Controls!S6</f>
        <v>Off-Site</v>
      </c>
      <c r="K67" s="250">
        <f t="shared" si="5"/>
        <v>0</v>
      </c>
      <c r="L67" s="250">
        <f t="shared" si="5"/>
        <v>0</v>
      </c>
      <c r="M67" s="250">
        <f t="shared" si="5"/>
        <v>0</v>
      </c>
      <c r="N67" s="250">
        <f t="shared" si="5"/>
        <v>0</v>
      </c>
      <c r="O67" s="250">
        <f t="shared" si="5"/>
        <v>0</v>
      </c>
      <c r="P67" s="250">
        <f t="shared" si="5"/>
        <v>0</v>
      </c>
      <c r="Q67" s="250">
        <f t="shared" si="5"/>
        <v>0</v>
      </c>
      <c r="R67" s="250">
        <f t="shared" si="5"/>
        <v>0</v>
      </c>
      <c r="S67" s="250">
        <f t="shared" si="5"/>
        <v>0</v>
      </c>
      <c r="T67" s="250">
        <f t="shared" si="5"/>
        <v>0</v>
      </c>
      <c r="U67" s="250">
        <f t="shared" si="6"/>
        <v>0</v>
      </c>
      <c r="V67" s="250">
        <f t="shared" si="6"/>
        <v>0</v>
      </c>
      <c r="W67" s="250">
        <f t="shared" si="6"/>
        <v>0</v>
      </c>
      <c r="X67" s="250">
        <f t="shared" si="6"/>
        <v>0</v>
      </c>
      <c r="Y67" s="250">
        <f t="shared" si="6"/>
        <v>0</v>
      </c>
      <c r="Z67" s="250">
        <f t="shared" si="6"/>
        <v>0</v>
      </c>
      <c r="AA67" s="250">
        <f t="shared" si="6"/>
        <v>0</v>
      </c>
      <c r="AB67" s="250">
        <f t="shared" si="6"/>
        <v>0</v>
      </c>
      <c r="AC67" s="250">
        <f t="shared" si="6"/>
        <v>0</v>
      </c>
      <c r="AD67" s="250">
        <f t="shared" si="6"/>
        <v>0</v>
      </c>
      <c r="AE67" s="250">
        <f t="shared" si="7"/>
        <v>0</v>
      </c>
      <c r="AF67" s="250">
        <f t="shared" si="7"/>
        <v>0</v>
      </c>
      <c r="AG67" s="250">
        <f t="shared" si="7"/>
        <v>0</v>
      </c>
      <c r="AH67" s="250">
        <f t="shared" si="7"/>
        <v>0</v>
      </c>
      <c r="AI67" s="250">
        <f t="shared" si="7"/>
        <v>0</v>
      </c>
      <c r="AJ67" s="250">
        <f t="shared" si="7"/>
        <v>0</v>
      </c>
      <c r="AK67" s="250">
        <f t="shared" si="7"/>
        <v>0</v>
      </c>
      <c r="AL67" s="250">
        <f t="shared" si="7"/>
        <v>0</v>
      </c>
      <c r="AM67" s="250">
        <f t="shared" si="7"/>
        <v>0</v>
      </c>
      <c r="AN67" s="250">
        <f t="shared" si="7"/>
        <v>0</v>
      </c>
      <c r="AO67" s="250">
        <f t="shared" si="8"/>
        <v>0</v>
      </c>
      <c r="AP67" s="250">
        <f t="shared" si="8"/>
        <v>0</v>
      </c>
      <c r="AQ67" s="250">
        <f t="shared" si="8"/>
        <v>0</v>
      </c>
      <c r="AR67" s="250">
        <f t="shared" si="8"/>
        <v>0</v>
      </c>
      <c r="AS67" s="250">
        <f t="shared" si="8"/>
        <v>0</v>
      </c>
      <c r="AT67" s="250">
        <f t="shared" si="8"/>
        <v>0</v>
      </c>
      <c r="AU67" s="250">
        <f t="shared" si="8"/>
        <v>0</v>
      </c>
      <c r="AV67" s="250">
        <f t="shared" si="8"/>
        <v>0</v>
      </c>
      <c r="AW67" s="250">
        <f t="shared" si="8"/>
        <v>0</v>
      </c>
      <c r="AX67" s="250">
        <f t="shared" si="8"/>
        <v>0</v>
      </c>
      <c r="AY67" s="250">
        <f t="shared" si="9"/>
        <v>0</v>
      </c>
      <c r="AZ67" s="250">
        <f t="shared" si="9"/>
        <v>0</v>
      </c>
      <c r="BA67" s="250">
        <f t="shared" si="9"/>
        <v>0</v>
      </c>
      <c r="BB67" s="250">
        <f t="shared" si="9"/>
        <v>0</v>
      </c>
      <c r="BC67" s="250">
        <f t="shared" si="9"/>
        <v>0</v>
      </c>
      <c r="BD67" s="250">
        <f t="shared" si="9"/>
        <v>0</v>
      </c>
      <c r="BE67" s="250">
        <f t="shared" si="9"/>
        <v>0</v>
      </c>
      <c r="BF67" s="250">
        <f t="shared" si="9"/>
        <v>0</v>
      </c>
      <c r="BG67" s="250">
        <f t="shared" si="9"/>
        <v>0</v>
      </c>
      <c r="BH67" s="250">
        <f t="shared" si="9"/>
        <v>0</v>
      </c>
      <c r="BI67" s="250">
        <f t="shared" si="10"/>
        <v>0</v>
      </c>
      <c r="BJ67" s="250">
        <f t="shared" si="10"/>
        <v>0</v>
      </c>
      <c r="BK67" s="250">
        <f t="shared" si="10"/>
        <v>0</v>
      </c>
      <c r="BL67" s="250">
        <f t="shared" si="10"/>
        <v>0</v>
      </c>
      <c r="BM67" s="250">
        <f t="shared" si="10"/>
        <v>0</v>
      </c>
      <c r="BN67" s="250">
        <f t="shared" si="10"/>
        <v>0</v>
      </c>
      <c r="BO67" s="250">
        <f t="shared" si="10"/>
        <v>0</v>
      </c>
      <c r="BP67" s="250">
        <f t="shared" si="10"/>
        <v>0</v>
      </c>
      <c r="BQ67" s="250">
        <f t="shared" si="10"/>
        <v>0</v>
      </c>
      <c r="BR67" s="250">
        <f t="shared" si="10"/>
        <v>0</v>
      </c>
      <c r="BS67" s="315">
        <f t="shared" si="10"/>
        <v>0</v>
      </c>
    </row>
    <row r="68" spans="1:71" x14ac:dyDescent="0.7">
      <c r="B68" s="254"/>
      <c r="C68" s="247"/>
      <c r="D68" s="247"/>
      <c r="E68" s="247"/>
      <c r="F68" s="247"/>
      <c r="G68" s="247"/>
      <c r="H68" s="419"/>
      <c r="I68" s="338"/>
      <c r="J68" s="261" t="str">
        <f>Controls!S7</f>
        <v>Off-Shore</v>
      </c>
      <c r="K68" s="250">
        <f t="shared" si="5"/>
        <v>0</v>
      </c>
      <c r="L68" s="250">
        <f t="shared" si="5"/>
        <v>0</v>
      </c>
      <c r="M68" s="250">
        <f t="shared" si="5"/>
        <v>0</v>
      </c>
      <c r="N68" s="250">
        <f t="shared" si="5"/>
        <v>0</v>
      </c>
      <c r="O68" s="250">
        <f t="shared" si="5"/>
        <v>0</v>
      </c>
      <c r="P68" s="250">
        <f t="shared" si="5"/>
        <v>0</v>
      </c>
      <c r="Q68" s="250">
        <f t="shared" si="5"/>
        <v>0</v>
      </c>
      <c r="R68" s="250">
        <f t="shared" si="5"/>
        <v>0</v>
      </c>
      <c r="S68" s="250">
        <f t="shared" si="5"/>
        <v>0</v>
      </c>
      <c r="T68" s="250">
        <f t="shared" si="5"/>
        <v>0</v>
      </c>
      <c r="U68" s="250">
        <f t="shared" si="6"/>
        <v>0</v>
      </c>
      <c r="V68" s="250">
        <f t="shared" si="6"/>
        <v>0</v>
      </c>
      <c r="W68" s="250">
        <f t="shared" si="6"/>
        <v>0</v>
      </c>
      <c r="X68" s="250">
        <f t="shared" si="6"/>
        <v>0</v>
      </c>
      <c r="Y68" s="250">
        <f t="shared" si="6"/>
        <v>0</v>
      </c>
      <c r="Z68" s="250">
        <f t="shared" si="6"/>
        <v>0</v>
      </c>
      <c r="AA68" s="250">
        <f t="shared" si="6"/>
        <v>0</v>
      </c>
      <c r="AB68" s="250">
        <f t="shared" si="6"/>
        <v>0</v>
      </c>
      <c r="AC68" s="250">
        <f t="shared" si="6"/>
        <v>0</v>
      </c>
      <c r="AD68" s="250">
        <f t="shared" si="6"/>
        <v>0</v>
      </c>
      <c r="AE68" s="250">
        <f t="shared" si="7"/>
        <v>0</v>
      </c>
      <c r="AF68" s="250">
        <f t="shared" si="7"/>
        <v>0</v>
      </c>
      <c r="AG68" s="250">
        <f t="shared" si="7"/>
        <v>0</v>
      </c>
      <c r="AH68" s="250">
        <f t="shared" si="7"/>
        <v>0</v>
      </c>
      <c r="AI68" s="250">
        <f t="shared" si="7"/>
        <v>0</v>
      </c>
      <c r="AJ68" s="250">
        <f t="shared" si="7"/>
        <v>0</v>
      </c>
      <c r="AK68" s="250">
        <f t="shared" si="7"/>
        <v>0</v>
      </c>
      <c r="AL68" s="250">
        <f t="shared" si="7"/>
        <v>0</v>
      </c>
      <c r="AM68" s="250">
        <f t="shared" si="7"/>
        <v>0</v>
      </c>
      <c r="AN68" s="250">
        <f t="shared" si="7"/>
        <v>0</v>
      </c>
      <c r="AO68" s="250">
        <f t="shared" si="8"/>
        <v>0</v>
      </c>
      <c r="AP68" s="250">
        <f t="shared" si="8"/>
        <v>0</v>
      </c>
      <c r="AQ68" s="250">
        <f t="shared" si="8"/>
        <v>0</v>
      </c>
      <c r="AR68" s="250">
        <f t="shared" si="8"/>
        <v>0</v>
      </c>
      <c r="AS68" s="250">
        <f t="shared" si="8"/>
        <v>0</v>
      </c>
      <c r="AT68" s="250">
        <f t="shared" si="8"/>
        <v>0</v>
      </c>
      <c r="AU68" s="250">
        <f t="shared" si="8"/>
        <v>0</v>
      </c>
      <c r="AV68" s="250">
        <f t="shared" si="8"/>
        <v>0</v>
      </c>
      <c r="AW68" s="250">
        <f t="shared" si="8"/>
        <v>0</v>
      </c>
      <c r="AX68" s="250">
        <f t="shared" si="8"/>
        <v>0</v>
      </c>
      <c r="AY68" s="250">
        <f t="shared" si="9"/>
        <v>0</v>
      </c>
      <c r="AZ68" s="250">
        <f t="shared" si="9"/>
        <v>0</v>
      </c>
      <c r="BA68" s="250">
        <f t="shared" si="9"/>
        <v>0</v>
      </c>
      <c r="BB68" s="250">
        <f t="shared" si="9"/>
        <v>0</v>
      </c>
      <c r="BC68" s="250">
        <f t="shared" si="9"/>
        <v>0</v>
      </c>
      <c r="BD68" s="250">
        <f t="shared" si="9"/>
        <v>0</v>
      </c>
      <c r="BE68" s="250">
        <f t="shared" si="9"/>
        <v>0</v>
      </c>
      <c r="BF68" s="250">
        <f t="shared" si="9"/>
        <v>0</v>
      </c>
      <c r="BG68" s="250">
        <f t="shared" si="9"/>
        <v>0</v>
      </c>
      <c r="BH68" s="250">
        <f t="shared" si="9"/>
        <v>0</v>
      </c>
      <c r="BI68" s="250">
        <f t="shared" si="10"/>
        <v>0</v>
      </c>
      <c r="BJ68" s="250">
        <f t="shared" si="10"/>
        <v>0</v>
      </c>
      <c r="BK68" s="250">
        <f t="shared" si="10"/>
        <v>0</v>
      </c>
      <c r="BL68" s="250">
        <f t="shared" si="10"/>
        <v>0</v>
      </c>
      <c r="BM68" s="250">
        <f t="shared" si="10"/>
        <v>0</v>
      </c>
      <c r="BN68" s="250">
        <f t="shared" si="10"/>
        <v>0</v>
      </c>
      <c r="BO68" s="250">
        <f t="shared" si="10"/>
        <v>0</v>
      </c>
      <c r="BP68" s="250">
        <f t="shared" si="10"/>
        <v>0</v>
      </c>
      <c r="BQ68" s="250">
        <f t="shared" si="10"/>
        <v>0</v>
      </c>
      <c r="BR68" s="250">
        <f t="shared" si="10"/>
        <v>0</v>
      </c>
      <c r="BS68" s="315">
        <f t="shared" si="10"/>
        <v>0</v>
      </c>
    </row>
    <row r="69" spans="1:71" x14ac:dyDescent="0.7">
      <c r="B69" s="254"/>
      <c r="C69" s="247"/>
      <c r="D69" s="247"/>
      <c r="E69" s="247"/>
      <c r="F69" s="247"/>
      <c r="G69" s="247"/>
      <c r="H69" s="301" t="str">
        <f>IF(COUNTIF(K69:BS69,"FALSE")=0,"","Error Check Count = "&amp;COUNTIF(K69:BS69,"FALSE"))</f>
        <v/>
      </c>
      <c r="I69" s="338"/>
      <c r="J69" s="262" t="s">
        <v>245</v>
      </c>
      <c r="K69" s="251" t="b">
        <f>K65=SUM(K66:K68)</f>
        <v>1</v>
      </c>
      <c r="L69" s="251" t="b">
        <f>L65=SUM(L66:L68)</f>
        <v>1</v>
      </c>
      <c r="M69" s="251" t="b">
        <f>M65=SUM(M66:M68)</f>
        <v>1</v>
      </c>
      <c r="N69" s="251" t="b">
        <f t="shared" ref="N69:BR69" si="11">N65=SUM(N66:N68)</f>
        <v>1</v>
      </c>
      <c r="O69" s="251" t="b">
        <f t="shared" si="11"/>
        <v>1</v>
      </c>
      <c r="P69" s="251" t="b">
        <f t="shared" si="11"/>
        <v>1</v>
      </c>
      <c r="Q69" s="251" t="b">
        <f t="shared" si="11"/>
        <v>1</v>
      </c>
      <c r="R69" s="251" t="b">
        <f t="shared" si="11"/>
        <v>1</v>
      </c>
      <c r="S69" s="251" t="b">
        <f t="shared" si="11"/>
        <v>1</v>
      </c>
      <c r="T69" s="251" t="b">
        <f t="shared" si="11"/>
        <v>1</v>
      </c>
      <c r="U69" s="251" t="b">
        <f t="shared" si="11"/>
        <v>1</v>
      </c>
      <c r="V69" s="251" t="b">
        <f t="shared" si="11"/>
        <v>1</v>
      </c>
      <c r="W69" s="251" t="b">
        <f t="shared" si="11"/>
        <v>1</v>
      </c>
      <c r="X69" s="251" t="b">
        <f t="shared" si="11"/>
        <v>1</v>
      </c>
      <c r="Y69" s="251" t="b">
        <f t="shared" si="11"/>
        <v>1</v>
      </c>
      <c r="Z69" s="251" t="b">
        <f t="shared" si="11"/>
        <v>1</v>
      </c>
      <c r="AA69" s="251" t="b">
        <f t="shared" si="11"/>
        <v>1</v>
      </c>
      <c r="AB69" s="251" t="b">
        <f t="shared" si="11"/>
        <v>1</v>
      </c>
      <c r="AC69" s="251" t="b">
        <f t="shared" si="11"/>
        <v>1</v>
      </c>
      <c r="AD69" s="251" t="b">
        <f t="shared" si="11"/>
        <v>1</v>
      </c>
      <c r="AE69" s="251" t="b">
        <f t="shared" si="11"/>
        <v>1</v>
      </c>
      <c r="AF69" s="251" t="b">
        <f t="shared" si="11"/>
        <v>1</v>
      </c>
      <c r="AG69" s="251" t="b">
        <f t="shared" si="11"/>
        <v>1</v>
      </c>
      <c r="AH69" s="251" t="b">
        <f t="shared" si="11"/>
        <v>1</v>
      </c>
      <c r="AI69" s="251" t="b">
        <f t="shared" si="11"/>
        <v>1</v>
      </c>
      <c r="AJ69" s="251" t="b">
        <f t="shared" si="11"/>
        <v>1</v>
      </c>
      <c r="AK69" s="251" t="b">
        <f t="shared" si="11"/>
        <v>1</v>
      </c>
      <c r="AL69" s="251" t="b">
        <f t="shared" si="11"/>
        <v>1</v>
      </c>
      <c r="AM69" s="251" t="b">
        <f t="shared" si="11"/>
        <v>1</v>
      </c>
      <c r="AN69" s="251" t="b">
        <f t="shared" si="11"/>
        <v>1</v>
      </c>
      <c r="AO69" s="251" t="b">
        <f t="shared" si="11"/>
        <v>1</v>
      </c>
      <c r="AP69" s="251" t="b">
        <f t="shared" si="11"/>
        <v>1</v>
      </c>
      <c r="AQ69" s="251" t="b">
        <f t="shared" si="11"/>
        <v>1</v>
      </c>
      <c r="AR69" s="251" t="b">
        <f t="shared" si="11"/>
        <v>1</v>
      </c>
      <c r="AS69" s="251" t="b">
        <f t="shared" si="11"/>
        <v>1</v>
      </c>
      <c r="AT69" s="251" t="b">
        <f t="shared" si="11"/>
        <v>1</v>
      </c>
      <c r="AU69" s="251" t="b">
        <f t="shared" si="11"/>
        <v>1</v>
      </c>
      <c r="AV69" s="251" t="b">
        <f t="shared" si="11"/>
        <v>1</v>
      </c>
      <c r="AW69" s="251" t="b">
        <f t="shared" si="11"/>
        <v>1</v>
      </c>
      <c r="AX69" s="251" t="b">
        <f t="shared" si="11"/>
        <v>1</v>
      </c>
      <c r="AY69" s="251" t="b">
        <f t="shared" si="11"/>
        <v>1</v>
      </c>
      <c r="AZ69" s="251" t="b">
        <f t="shared" si="11"/>
        <v>1</v>
      </c>
      <c r="BA69" s="251" t="b">
        <f t="shared" si="11"/>
        <v>1</v>
      </c>
      <c r="BB69" s="251" t="b">
        <f t="shared" si="11"/>
        <v>1</v>
      </c>
      <c r="BC69" s="251" t="b">
        <f t="shared" si="11"/>
        <v>1</v>
      </c>
      <c r="BD69" s="251" t="b">
        <f t="shared" si="11"/>
        <v>1</v>
      </c>
      <c r="BE69" s="251" t="b">
        <f t="shared" si="11"/>
        <v>1</v>
      </c>
      <c r="BF69" s="251" t="b">
        <f t="shared" si="11"/>
        <v>1</v>
      </c>
      <c r="BG69" s="251" t="b">
        <f t="shared" si="11"/>
        <v>1</v>
      </c>
      <c r="BH69" s="251" t="b">
        <f t="shared" si="11"/>
        <v>1</v>
      </c>
      <c r="BI69" s="251" t="b">
        <f t="shared" si="11"/>
        <v>1</v>
      </c>
      <c r="BJ69" s="251" t="b">
        <f t="shared" si="11"/>
        <v>1</v>
      </c>
      <c r="BK69" s="251" t="b">
        <f t="shared" si="11"/>
        <v>1</v>
      </c>
      <c r="BL69" s="251" t="b">
        <f t="shared" si="11"/>
        <v>1</v>
      </c>
      <c r="BM69" s="251" t="b">
        <f t="shared" si="11"/>
        <v>1</v>
      </c>
      <c r="BN69" s="251" t="b">
        <f t="shared" si="11"/>
        <v>1</v>
      </c>
      <c r="BO69" s="251" t="b">
        <f t="shared" si="11"/>
        <v>1</v>
      </c>
      <c r="BP69" s="251" t="b">
        <f t="shared" si="11"/>
        <v>1</v>
      </c>
      <c r="BQ69" s="251" t="b">
        <f t="shared" si="11"/>
        <v>1</v>
      </c>
      <c r="BR69" s="251" t="b">
        <f t="shared" si="11"/>
        <v>1</v>
      </c>
      <c r="BS69" s="316" t="b">
        <f t="shared" ref="BS69" si="12">BS65=SUM(BS66:BS68)</f>
        <v>1</v>
      </c>
    </row>
    <row r="70" spans="1:71" x14ac:dyDescent="0.7">
      <c r="B70" s="254"/>
      <c r="C70" s="247"/>
      <c r="D70" s="247"/>
      <c r="E70" s="247"/>
      <c r="F70" s="247"/>
      <c r="J70" s="26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317"/>
    </row>
    <row r="71" spans="1:71" s="238" customFormat="1" ht="16" x14ac:dyDescent="0.75">
      <c r="A71" s="268"/>
      <c r="B71" s="405"/>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row>
  </sheetData>
  <mergeCells count="11">
    <mergeCell ref="B1:J1"/>
    <mergeCell ref="B2:J2"/>
    <mergeCell ref="B3:J3"/>
    <mergeCell ref="B5:J5"/>
    <mergeCell ref="B71:BS71"/>
    <mergeCell ref="B4:J4"/>
    <mergeCell ref="B7:J7"/>
    <mergeCell ref="B8:J8"/>
    <mergeCell ref="B9:J9"/>
    <mergeCell ref="B6:J6"/>
    <mergeCell ref="H65:H68"/>
  </mergeCells>
  <phoneticPr fontId="40" type="noConversion"/>
  <conditionalFormatting sqref="A66:G69 A70:AAA1048576 J66:AAA69 A1:AAA65">
    <cfRule type="expression" priority="111" stopIfTrue="1">
      <formula>A$11=""</formula>
    </cfRule>
    <cfRule type="expression" priority="112" stopIfTrue="1">
      <formula>$A1=""</formula>
    </cfRule>
    <cfRule type="expression" dxfId="174" priority="113">
      <formula>ROW($A1)/2=ROUND(ROW($A1)/2,0)</formula>
    </cfRule>
  </conditionalFormatting>
  <conditionalFormatting sqref="B1:B1048576">
    <cfRule type="expression" dxfId="173" priority="1">
      <formula>$BT1="Resource Mismatch"</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078817-977A-4DCA-BB4E-1A56145A373F}">
          <x14:formula1>
            <xm:f>Controls!$S$4:$S$24</xm:f>
          </x14:formula1>
          <xm:sqref>D1:D1048576</xm:sqref>
        </x14:dataValidation>
        <x14:dataValidation type="list" allowBlank="1" showInputMessage="1" showErrorMessage="1" xr:uid="{E3375569-CAF2-4EC1-94D3-B21080DF4917}">
          <x14:formula1>
            <xm:f>Controls!$AG$4:$AG$27</xm:f>
          </x14:formula1>
          <xm:sqref>F1:F1048576</xm:sqref>
        </x14:dataValidation>
        <x14:dataValidation type="list" allowBlank="1" showInputMessage="1" showErrorMessage="1" xr:uid="{5CE7EA55-4367-4E87-A203-CC6324A514BD}">
          <x14:formula1>
            <xm:f>Controls!$AU$4:$AU$14</xm:f>
          </x14:formula1>
          <xm:sqref>B1:B1048576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06B-C8F1-4258-813D-B94D2BFB4E10}">
  <sheetPr codeName="Sheet16"/>
  <dimension ref="A1:K15"/>
  <sheetViews>
    <sheetView workbookViewId="0">
      <selection activeCell="C18" sqref="C18"/>
    </sheetView>
  </sheetViews>
  <sheetFormatPr defaultColWidth="8.7265625" defaultRowHeight="14.75" x14ac:dyDescent="0.75"/>
  <cols>
    <col min="1" max="1" width="8.7265625" style="2"/>
    <col min="2" max="2" width="39.40625" style="2" bestFit="1" customWidth="1"/>
    <col min="3" max="8" width="15.40625" style="2" customWidth="1"/>
    <col min="9" max="9" width="8.7265625" style="2"/>
    <col min="10" max="11" width="8.7265625" style="1"/>
    <col min="12" max="16384" width="8.7265625" style="2"/>
  </cols>
  <sheetData>
    <row r="1" spans="1:11" ht="8.15" customHeight="1" x14ac:dyDescent="0.75">
      <c r="A1" s="69">
        <v>3</v>
      </c>
      <c r="B1" s="69">
        <f>COLUMN()</f>
        <v>2</v>
      </c>
      <c r="C1" s="69">
        <f>COLUMN()</f>
        <v>3</v>
      </c>
      <c r="D1" s="69">
        <f>COLUMN()</f>
        <v>4</v>
      </c>
      <c r="E1" s="69">
        <f>COLUMN()</f>
        <v>5</v>
      </c>
      <c r="F1" s="69">
        <f>COLUMN()</f>
        <v>6</v>
      </c>
      <c r="G1" s="69">
        <f>COLUMN()</f>
        <v>7</v>
      </c>
      <c r="H1" s="69">
        <f>COLUMN()</f>
        <v>8</v>
      </c>
    </row>
    <row r="2" spans="1:11" s="184" customFormat="1" ht="32" x14ac:dyDescent="0.75">
      <c r="A2" s="421" t="s">
        <v>172</v>
      </c>
      <c r="B2" s="420" t="s">
        <v>246</v>
      </c>
      <c r="C2" s="185" t="s">
        <v>137</v>
      </c>
      <c r="D2" s="185" t="s">
        <v>247</v>
      </c>
      <c r="E2" s="185" t="s">
        <v>39</v>
      </c>
      <c r="F2" s="185" t="s">
        <v>28</v>
      </c>
      <c r="G2" s="185"/>
      <c r="H2" s="185"/>
      <c r="J2" s="182"/>
      <c r="K2" s="182"/>
    </row>
    <row r="3" spans="1:11" s="183" customFormat="1" ht="15.75" x14ac:dyDescent="0.75">
      <c r="A3" s="422"/>
      <c r="B3" s="420"/>
      <c r="C3" s="190" t="str">
        <f>IF(C$2="","",VLOOKUP(C$2,Controls!$W:$Y,2,FALSE))</f>
        <v>X</v>
      </c>
      <c r="D3" s="190" t="e">
        <f>IF(D$2="","",VLOOKUP(D$2,Controls!$W:$Y,2,FALSE))</f>
        <v>#N/A</v>
      </c>
      <c r="E3" s="190" t="str">
        <f>IF(E$2="","",VLOOKUP(E$2,Controls!$W:$Y,2,FALSE))</f>
        <v>√</v>
      </c>
      <c r="F3" s="190" t="str">
        <f>IF(F$2="","",VLOOKUP(F$2,Controls!$W:$Y,2,FALSE))</f>
        <v>√</v>
      </c>
      <c r="G3" s="190" t="str">
        <f>IF(G$2="","",VLOOKUP(G$2,Controls!$W:$Y,2,FALSE))</f>
        <v/>
      </c>
      <c r="H3" s="190" t="str">
        <f>IF(H$2="","",VLOOKUP(H$2,Controls!$W:$Y,2,FALSE))</f>
        <v/>
      </c>
      <c r="J3" s="181"/>
      <c r="K3" s="181"/>
    </row>
    <row r="4" spans="1:11" x14ac:dyDescent="0.75">
      <c r="A4" s="73">
        <v>1</v>
      </c>
      <c r="B4" s="197" t="str">
        <f>'Project Totals'!C20</f>
        <v>Interfaces &amp; Integrations</v>
      </c>
      <c r="C4" s="186">
        <f>IF(C$2="","",SUMIF(Interfaces!$E:$E,C$2,Interfaces!$K:$K))</f>
        <v>0</v>
      </c>
      <c r="D4" s="186">
        <f>IF(D$2="","",SUMIF(Interfaces!$E:$E,D$2,Interfaces!$K:$K))</f>
        <v>0</v>
      </c>
      <c r="E4" s="186">
        <f>IF(E$2="","",SUMIF(Interfaces!$E:$E,E$2,Interfaces!$K:$K))</f>
        <v>0</v>
      </c>
      <c r="F4" s="186">
        <f>IF(F$2="","",SUMIF(Interfaces!$E:$E,F$2,Interfaces!$K:$K))</f>
        <v>0</v>
      </c>
      <c r="G4" s="186" t="str">
        <f>IF(G$2="","",SUMIF(Interfaces!$E:$E,G$2,Interfaces!$K:$K))</f>
        <v/>
      </c>
      <c r="H4" s="186" t="str">
        <f>IF(H$2="","",SUMIF(Interfaces!$E:$E,H$2,Interfaces!$K:$K))</f>
        <v/>
      </c>
    </row>
    <row r="5" spans="1:11" x14ac:dyDescent="0.75">
      <c r="A5" s="73">
        <v>2</v>
      </c>
      <c r="B5" s="197" t="str">
        <f>'Project Totals'!C21</f>
        <v>Modifications &amp; Extensions</v>
      </c>
      <c r="C5" s="186">
        <f>IF(C$2="","",SUMIF(Enhancements!$E:$E,C$2,Enhancements!$K:$K))</f>
        <v>0</v>
      </c>
      <c r="D5" s="186">
        <f>IF(D$2="","",SUMIF(Enhancements!$E:$E,D$2,Enhancements!$K:$K))</f>
        <v>0</v>
      </c>
      <c r="E5" s="186">
        <f>IF(E$2="","",SUMIF(Enhancements!$E:$E,E$2,Enhancements!$K:$K))</f>
        <v>0</v>
      </c>
      <c r="F5" s="186">
        <f>IF(F$2="","",SUMIF(Enhancements!$E:$E,F$2,Enhancements!$K:$K))</f>
        <v>0</v>
      </c>
      <c r="G5" s="186" t="str">
        <f>IF(G$2="","",SUMIF(Enhancements!$E:$E,G$2,Enhancements!$K:$K))</f>
        <v/>
      </c>
      <c r="H5" s="186" t="str">
        <f>IF(H$2="","",SUMIF(Enhancements!$E:$E,H$2,Enhancements!$K:$K))</f>
        <v/>
      </c>
    </row>
    <row r="6" spans="1:11" x14ac:dyDescent="0.75">
      <c r="A6" s="78">
        <v>3</v>
      </c>
      <c r="B6" s="197" t="str">
        <f>'Project Totals'!C22</f>
        <v>Reports Development</v>
      </c>
      <c r="C6" s="186">
        <f>IF(C$2="","",SUMIF(Reports!$E:$E,C$2,Reports!$K:$K))</f>
        <v>0</v>
      </c>
      <c r="D6" s="186">
        <f>IF(D$2="","",SUMIF(Reports!$E:$E,D$2,Reports!$K:$K))</f>
        <v>0</v>
      </c>
      <c r="E6" s="186">
        <f>IF(E$2="","",SUMIF(Reports!$E:$E,E$2,Reports!$K:$K))</f>
        <v>0</v>
      </c>
      <c r="F6" s="186">
        <f>IF(F$2="","",SUMIF(Reports!$E:$E,F$2,Reports!$K:$K))</f>
        <v>0</v>
      </c>
      <c r="G6" s="186" t="str">
        <f>IF(G$2="","",SUMIF(Reports!$E:$E,G$2,Reports!$K:$K))</f>
        <v/>
      </c>
      <c r="H6" s="186" t="str">
        <f>IF(H$2="","",SUMIF(Reports!$E:$E,H$2,Reports!$K:$K))</f>
        <v/>
      </c>
    </row>
    <row r="7" spans="1:11" x14ac:dyDescent="0.75">
      <c r="A7" s="78">
        <v>4</v>
      </c>
      <c r="B7" s="197" t="str">
        <f>'Project Totals'!C25</f>
        <v>Testing/Testing Support</v>
      </c>
      <c r="C7" s="186">
        <f>IF(C$2="","",SUMIF(Testing!$C:$C,C$2,Testing!$H:$H))</f>
        <v>0</v>
      </c>
      <c r="D7" s="186">
        <f>IF(D$2="","",SUMIF(Testing!$C:$C,D$2,Testing!$H:$H))</f>
        <v>0</v>
      </c>
      <c r="E7" s="186">
        <f>IF(E$2="","",SUMIF(Testing!$C:$C,E$2,Testing!$H:$H))</f>
        <v>0</v>
      </c>
      <c r="F7" s="186">
        <f>IF(F$2="","",SUMIF(Testing!$C:$C,F$2,Testing!$H:$H))</f>
        <v>0</v>
      </c>
      <c r="G7" s="186" t="str">
        <f>IF(G$2="","",SUMIF(Testing!$C:$C,G$2,Testing!$H:$H))</f>
        <v/>
      </c>
      <c r="H7" s="186" t="str">
        <f>IF(H$2="","",SUMIF(Testing!$C:$C,H$2,Testing!$H:$H))</f>
        <v/>
      </c>
    </row>
    <row r="8" spans="1:11" x14ac:dyDescent="0.75">
      <c r="A8" s="78">
        <v>5</v>
      </c>
      <c r="B8" s="197" t="str">
        <f>'Project Totals'!C26</f>
        <v>Training Development &amp; Delivery</v>
      </c>
      <c r="C8" s="186">
        <f>IF(C$2="","",SUMIF(Training!$E:$E,C$2,Training!$J:$J))</f>
        <v>0</v>
      </c>
      <c r="D8" s="186">
        <f>IF(D$2="","",SUMIF(Training!$E:$E,D$2,Training!$J:$J))</f>
        <v>0</v>
      </c>
      <c r="E8" s="186">
        <f>IF(E$2="","",SUMIF(Training!$E:$E,E$2,Training!$J:$J))</f>
        <v>0</v>
      </c>
      <c r="F8" s="186">
        <f>IF(F$2="","",SUMIF(Training!$E:$E,F$2,Training!$J:$J))</f>
        <v>0</v>
      </c>
      <c r="G8" s="186" t="str">
        <f>IF(G$2="","",SUMIF(Training!$E:$E,G$2,Training!$J:$J))</f>
        <v/>
      </c>
      <c r="H8" s="186" t="str">
        <f>IF(H$2="","",SUMIF(Training!$E:$E,H$2,Training!$J:$J))</f>
        <v/>
      </c>
    </row>
    <row r="9" spans="1:11" x14ac:dyDescent="0.75">
      <c r="A9" s="78">
        <v>6</v>
      </c>
      <c r="B9" s="197" t="str">
        <f>'Project Totals'!C29</f>
        <v>Other Services</v>
      </c>
      <c r="C9" s="186">
        <f>IF(C$2="","",SUMIF('Other Services'!$D:$D,C$2,'Other Services'!$I:$I))</f>
        <v>0</v>
      </c>
      <c r="D9" s="186">
        <f>IF(D$2="","",SUMIF('Other Services'!$D:$D,D$2,'Other Services'!$I:$I))</f>
        <v>0</v>
      </c>
      <c r="E9" s="186">
        <f>IF(E$2="","",SUMIF('Other Services'!$D:$D,E$2,'Other Services'!$I:$I))</f>
        <v>0</v>
      </c>
      <c r="F9" s="186">
        <f>IF(F$2="","",SUMIF('Other Services'!$D:$D,F$2,'Other Services'!$I:$I))</f>
        <v>0</v>
      </c>
      <c r="G9" s="186" t="str">
        <f>IF(G$2="","",SUMIF('Other Services'!$D:$D,G$2,'Other Services'!$I:$I))</f>
        <v/>
      </c>
      <c r="H9" s="186" t="str">
        <f>IF(H$2="","",SUMIF('Other Services'!$D:$D,H$2,'Other Services'!$I:$I))</f>
        <v/>
      </c>
    </row>
    <row r="10" spans="1:11" x14ac:dyDescent="0.75">
      <c r="A10" s="191"/>
      <c r="B10" s="192"/>
      <c r="C10" s="192"/>
      <c r="D10" s="192"/>
      <c r="E10" s="192"/>
      <c r="F10" s="192"/>
      <c r="G10" s="192"/>
      <c r="H10" s="192"/>
    </row>
    <row r="11" spans="1:11" x14ac:dyDescent="0.75">
      <c r="A11" s="78">
        <v>7</v>
      </c>
      <c r="B11" s="197" t="str">
        <f>'Project Totals'!C43&amp;" (Year 1)"</f>
        <v>Product Licenses &amp; Maintenance (Year 1)</v>
      </c>
      <c r="C11" s="186">
        <f>IF(C$2="","",SUMIF(Licenses!$D:$D,C$2,Licenses!$I:$I)+SUMIF(Licenses!$D:$D,C$2,Licenses!$K:$K))</f>
        <v>0</v>
      </c>
      <c r="D11" s="186">
        <f>IF(D$2="","",SUMIF(Licenses!$D:$D,D$2,Licenses!$I:$I)+SUMIF(Licenses!$D:$D,D$2,Licenses!$K:$K))</f>
        <v>0</v>
      </c>
      <c r="E11" s="186">
        <f>IF(E$2="","",SUMIF(Licenses!$D:$D,E$2,Licenses!$I:$I)+SUMIF(Licenses!$D:$D,E$2,Licenses!$K:$K))</f>
        <v>0</v>
      </c>
      <c r="F11" s="186">
        <f>IF(F$2="","",SUMIF(Licenses!$D:$D,F$2,Licenses!$I:$I)+SUMIF(Licenses!$D:$D,F$2,Licenses!$K:$K))</f>
        <v>0</v>
      </c>
      <c r="G11" s="186" t="str">
        <f>IF(G$2="","",SUMIF(Licenses!$D:$D,G$2,Licenses!$I:$I)+SUMIF(Licenses!$D:$D,G$2,Licenses!$K:$K))</f>
        <v/>
      </c>
      <c r="H11" s="186" t="str">
        <f>IF(H$2="","",SUMIF(Licenses!$D:$D,H$2,Licenses!$I:$I)+SUMIF(Licenses!$D:$D,H$2,Licenses!$K:$K))</f>
        <v/>
      </c>
    </row>
    <row r="12" spans="1:11" x14ac:dyDescent="0.75">
      <c r="A12" s="78">
        <v>8</v>
      </c>
      <c r="B12" s="197" t="str">
        <f>'Project Totals'!C44&amp;" (Year 1)"</f>
        <v>Hosting Start-up &amp; Annual Charges (Year 1)</v>
      </c>
      <c r="C12" s="186">
        <f>IF(C$2="","",SUMIF(Hosting!$G:$G,C$2,Hosting!$L:$L)+SUMIF(Hosting!$G:$G,C$2,Hosting!$N:$N))</f>
        <v>0</v>
      </c>
      <c r="D12" s="186">
        <f>IF(D$2="","",SUMIF(Hosting!$G:$G,D$2,Hosting!$L:$L)+SUMIF(Hosting!$G:$G,D$2,Hosting!$N:$N))</f>
        <v>0</v>
      </c>
      <c r="E12" s="186">
        <f>IF(E$2="","",SUMIF(Hosting!$G:$G,E$2,Hosting!$L:$L)+SUMIF(Hosting!$G:$G,E$2,Hosting!$N:$N))</f>
        <v>0</v>
      </c>
      <c r="F12" s="186">
        <f>IF(F$2="","",SUMIF(Hosting!$G:$G,F$2,Hosting!$L:$L)+SUMIF(Hosting!$G:$G,F$2,Hosting!$N:$N))</f>
        <v>0</v>
      </c>
      <c r="G12" s="186" t="str">
        <f>IF(G$2="","",SUMIF(Hosting!$G:$G,G$2,Hosting!$L:$L)+SUMIF(Hosting!$G:$G,G$2,Hosting!$N:$N))</f>
        <v/>
      </c>
      <c r="H12" s="186" t="str">
        <f>IF(H$2="","",SUMIF(Hosting!$G:$G,H$2,Hosting!$L:$L)+SUMIF(Hosting!$G:$G,H$2,Hosting!$N:$N))</f>
        <v/>
      </c>
    </row>
    <row r="13" spans="1:11" x14ac:dyDescent="0.75">
      <c r="A13" s="78">
        <v>9</v>
      </c>
      <c r="B13" s="197" t="str">
        <f>'Project Totals'!C45&amp;" (Year 1)"</f>
        <v>Other Project Costs &amp; Annual Charges (Year 1)</v>
      </c>
      <c r="C13" s="186">
        <f>IF(C$2="","",SUMIF('Other Costs'!$D:$D,C$2,'Other Costs'!$G:$G)+SUMIF('Other Costs'!$D:$D,C$2,'Other Costs'!$J:$J))</f>
        <v>0</v>
      </c>
      <c r="D13" s="186">
        <f>IF(D$2="","",SUMIF('Other Costs'!$D:$D,D$2,'Other Costs'!$G:$G)+SUMIF('Other Costs'!$D:$D,D$2,'Other Costs'!$J:$J))</f>
        <v>0</v>
      </c>
      <c r="E13" s="186">
        <f>IF(E$2="","",SUMIF('Other Costs'!$D:$D,E$2,'Other Costs'!$G:$G)+SUMIF('Other Costs'!$D:$D,E$2,'Other Costs'!$J:$J))</f>
        <v>0</v>
      </c>
      <c r="F13" s="186">
        <f>IF(F$2="","",SUMIF('Other Costs'!$D:$D,F$2,'Other Costs'!$G:$G)+SUMIF('Other Costs'!$D:$D,F$2,'Other Costs'!$J:$J))</f>
        <v>0</v>
      </c>
      <c r="G13" s="186" t="str">
        <f>IF(G$2="","",SUMIF('Other Costs'!$D:$D,G$2,'Other Costs'!$G:$G)+SUMIF('Other Costs'!$D:$D,G$2,'Other Costs'!$J:$J))</f>
        <v/>
      </c>
      <c r="H13" s="186" t="str">
        <f>IF(H$2="","",SUMIF('Other Costs'!$D:$D,H$2,'Other Costs'!$G:$G)+SUMIF('Other Costs'!$D:$D,H$2,'Other Costs'!$J:$J))</f>
        <v/>
      </c>
    </row>
    <row r="14" spans="1:11" x14ac:dyDescent="0.75">
      <c r="A14" s="78">
        <v>10</v>
      </c>
      <c r="B14" s="197" t="str">
        <f>'Project Totals'!C46&amp;" (Year 1)"</f>
        <v>Managed Services Annual Charges (Year 1)</v>
      </c>
      <c r="C14" s="186">
        <f>IF(C$2="","",SUMIF('Managed Services'!$D:$D,C$2,'Managed Services'!$G:$G))</f>
        <v>0</v>
      </c>
      <c r="D14" s="186">
        <f>IF(D$2="","",SUMIF('Managed Services'!$D:$D,D$2,'Managed Services'!$G:$G))</f>
        <v>0</v>
      </c>
      <c r="E14" s="186">
        <f>IF(E$2="","",SUMIF('Managed Services'!$D:$D,E$2,'Managed Services'!$G:$G))</f>
        <v>0</v>
      </c>
      <c r="F14" s="186">
        <f>IF(F$2="","",SUMIF('Managed Services'!$D:$D,F$2,'Managed Services'!$G:$G))</f>
        <v>0</v>
      </c>
      <c r="G14" s="186" t="str">
        <f>IF(G$2="","",SUMIF('Managed Services'!$D:$D,G$2,'Managed Services'!$G:$G))</f>
        <v/>
      </c>
      <c r="H14" s="186" t="str">
        <f>IF(H$2="","",SUMIF('Managed Services'!$D:$D,H$2,'Managed Services'!$G:$G))</f>
        <v/>
      </c>
    </row>
    <row r="15" spans="1:11" s="189" customFormat="1" ht="16" x14ac:dyDescent="0.8">
      <c r="A15" s="187"/>
      <c r="B15" s="188" t="s">
        <v>248</v>
      </c>
      <c r="C15" s="187">
        <f>SUM(C4:C14)</f>
        <v>0</v>
      </c>
      <c r="D15" s="187">
        <f t="shared" ref="D15:H15" si="0">SUM(D4:D14)</f>
        <v>0</v>
      </c>
      <c r="E15" s="187">
        <f t="shared" si="0"/>
        <v>0</v>
      </c>
      <c r="F15" s="187">
        <f t="shared" si="0"/>
        <v>0</v>
      </c>
      <c r="G15" s="187">
        <f t="shared" si="0"/>
        <v>0</v>
      </c>
      <c r="H15" s="187">
        <f t="shared" si="0"/>
        <v>0</v>
      </c>
      <c r="I15" s="2"/>
      <c r="J15" s="1"/>
      <c r="K15" s="1"/>
    </row>
  </sheetData>
  <mergeCells count="2">
    <mergeCell ref="B2:B3"/>
    <mergeCell ref="A2:A3"/>
  </mergeCells>
  <conditionalFormatting sqref="A1:ZZ1048576">
    <cfRule type="expression" priority="1" stopIfTrue="1">
      <formula>ROW($A1)&lt;$A$1</formula>
    </cfRule>
    <cfRule type="expression" priority="2" stopIfTrue="1">
      <formula>A$1=""</formula>
    </cfRule>
    <cfRule type="expression" priority="3" stopIfTrue="1">
      <formula>$A1=""</formula>
    </cfRule>
    <cfRule type="expression" dxfId="172" priority="4">
      <formula>ROW($A1)/2=ROUND(ROW($A1)/2,0)</formula>
    </cfRule>
  </conditionalFormatting>
  <hyperlinks>
    <hyperlink ref="B4" location="Interfaces!B4" display="Interfaces!B4" xr:uid="{80FF7219-8366-4C6C-9917-9BA1BF9C3AFD}"/>
    <hyperlink ref="B5" location="Modifications!B4" display="Modifications!B4" xr:uid="{ECC3CD61-FB4F-4262-B911-7FA491A005E4}"/>
    <hyperlink ref="B6" location="Reports!B4" display="Reports!B4" xr:uid="{9F85B43F-0138-4564-9D53-6F2ADBE47E3D}"/>
    <hyperlink ref="B7" location="Testing!B4" display="Testing!B4" xr:uid="{B3F91F83-B3B4-4EBC-837A-D17C10540994}"/>
    <hyperlink ref="B8" location="Training!B4" display="Training!B4" xr:uid="{D7268D88-D748-4741-BF0D-1BC3AF314501}"/>
    <hyperlink ref="B9" location="'Other Services'!B4" display="'Other Services'!B4" xr:uid="{4135C13B-E017-41CC-9F1E-2BDF2E3CFFF3}"/>
    <hyperlink ref="B11" location="Licenses!B4" display="Licenses!B4" xr:uid="{0E143A0A-9F60-4088-B6A3-98B88C066C64}"/>
    <hyperlink ref="B12" location="Hosting!B4" display="Hosting!B4" xr:uid="{F5B6D140-C40D-44C9-9C2E-A63B39133961}"/>
    <hyperlink ref="B13" location="'Other Costs'!B4" display="'Other Costs'!B4" xr:uid="{CC632581-EDA2-4F04-9B22-1C819D48EC26}"/>
    <hyperlink ref="B14" location="'Managed Services'!B4" display="'Managed Services'!B4" xr:uid="{C77F8303-1DAF-4034-B4C9-3D3218AAD2A7}"/>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68D4D94-7E90-4317-ADA7-BB3107B835D0}">
          <x14:formula1>
            <xm:f>Controls!$W$4:$W$25</xm:f>
          </x14:formula1>
          <xm:sqref>C2:H2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3C41-877A-46D5-BFE3-AD5DEB0A02A5}">
  <sheetPr codeName="Sheet4"/>
  <dimension ref="A1:R24"/>
  <sheetViews>
    <sheetView tabSelected="1" zoomScaleNormal="100" workbookViewId="0">
      <pane ySplit="3" topLeftCell="A4" activePane="bottomLeft" state="frozen"/>
      <selection pane="bottomLeft" activeCell="B4" sqref="B4"/>
    </sheetView>
  </sheetViews>
  <sheetFormatPr defaultColWidth="8.7265625" defaultRowHeight="14.75" x14ac:dyDescent="0.75"/>
  <cols>
    <col min="1" max="1" width="4" style="86" bestFit="1" customWidth="1"/>
    <col min="2" max="2" width="19.86328125" style="70" customWidth="1"/>
    <col min="3" max="3" width="29.40625" style="70" customWidth="1"/>
    <col min="4" max="4" width="20.86328125" style="86" customWidth="1"/>
    <col min="5" max="5" width="3" style="70" bestFit="1" customWidth="1"/>
    <col min="6" max="6" width="11.7265625" style="139" customWidth="1"/>
    <col min="7" max="7" width="11.7265625" style="87" customWidth="1"/>
    <col min="8" max="8" width="11.7265625" style="110" customWidth="1"/>
    <col min="9" max="9" width="30.86328125" style="88" customWidth="1"/>
    <col min="10" max="10" width="12.54296875" style="70" customWidth="1"/>
    <col min="11" max="11" width="21.26953125" style="70" customWidth="1"/>
    <col min="12" max="14" width="9.86328125" style="70" customWidth="1"/>
    <col min="15" max="15" width="8.26953125" style="70" customWidth="1"/>
    <col min="16" max="16384" width="8.7265625" style="70"/>
  </cols>
  <sheetData>
    <row r="1" spans="1:18" ht="2.15" customHeight="1" x14ac:dyDescent="0.75">
      <c r="A1" s="69">
        <v>4</v>
      </c>
      <c r="B1" s="69">
        <f>COLUMN()</f>
        <v>2</v>
      </c>
      <c r="C1" s="69">
        <f>COLUMN()</f>
        <v>3</v>
      </c>
      <c r="D1" s="69">
        <f>COLUMN()</f>
        <v>4</v>
      </c>
      <c r="E1" s="69">
        <f>COLUMN()</f>
        <v>5</v>
      </c>
      <c r="F1" s="69">
        <f>COLUMN()</f>
        <v>6</v>
      </c>
      <c r="G1" s="69">
        <f>COLUMN()</f>
        <v>7</v>
      </c>
      <c r="H1" s="69">
        <f>COLUMN()</f>
        <v>8</v>
      </c>
      <c r="I1" s="69">
        <f>COLUMN()</f>
        <v>9</v>
      </c>
      <c r="J1" s="69"/>
      <c r="K1" s="69"/>
      <c r="L1" s="69"/>
      <c r="M1" s="69"/>
      <c r="N1" s="69"/>
      <c r="O1" s="69"/>
      <c r="P1" s="69"/>
      <c r="Q1" s="69"/>
      <c r="R1" s="69"/>
    </row>
    <row r="2" spans="1:18" ht="32.15" customHeight="1" x14ac:dyDescent="1.45">
      <c r="A2" s="424" t="s">
        <v>296</v>
      </c>
      <c r="B2" s="424"/>
      <c r="C2" s="424"/>
      <c r="D2" s="424"/>
      <c r="E2" s="424"/>
      <c r="F2" s="424"/>
      <c r="G2" s="424"/>
      <c r="H2" s="424"/>
      <c r="I2" s="424"/>
      <c r="K2" s="425" t="s">
        <v>297</v>
      </c>
      <c r="L2" s="425"/>
      <c r="M2" s="425"/>
      <c r="N2" s="425"/>
      <c r="O2" s="425"/>
    </row>
    <row r="3" spans="1:18" ht="29.45" customHeight="1" x14ac:dyDescent="0.75">
      <c r="A3" s="200" t="s">
        <v>172</v>
      </c>
      <c r="B3" s="199" t="s">
        <v>106</v>
      </c>
      <c r="C3" s="200" t="s">
        <v>298</v>
      </c>
      <c r="D3" s="203" t="s">
        <v>93</v>
      </c>
      <c r="E3" s="204" t="s">
        <v>114</v>
      </c>
      <c r="F3" s="134" t="s">
        <v>263</v>
      </c>
      <c r="G3" s="71" t="s">
        <v>299</v>
      </c>
      <c r="H3" s="100" t="s">
        <v>300</v>
      </c>
      <c r="I3" s="201" t="s">
        <v>301</v>
      </c>
      <c r="K3" s="206" t="s">
        <v>302</v>
      </c>
      <c r="L3" s="206" t="s">
        <v>303</v>
      </c>
      <c r="M3" s="206" t="s">
        <v>304</v>
      </c>
      <c r="N3" s="206" t="s">
        <v>305</v>
      </c>
      <c r="O3" s="207" t="s">
        <v>306</v>
      </c>
    </row>
    <row r="4" spans="1:18" ht="15.95" customHeight="1" x14ac:dyDescent="0.75">
      <c r="A4" s="73">
        <v>1</v>
      </c>
      <c r="B4" s="90"/>
      <c r="C4" s="90"/>
      <c r="D4" s="78"/>
      <c r="E4" s="91" t="str">
        <f>IF(D4="","",VLOOKUP(D4,Controls!$W:$Y,2,FALSE))</f>
        <v/>
      </c>
      <c r="F4" s="135"/>
      <c r="G4" s="136" t="str">
        <f ca="1">IF(F4="","",VLOOKUP(MID(CELL("filename",$A$1),FIND("]",CELL("filename",$A$1))+1,255),Controls!$D:$E,2,FALSE))</f>
        <v/>
      </c>
      <c r="H4" s="104" t="str">
        <f>IF(F4="","",F4*G4)</f>
        <v/>
      </c>
      <c r="I4" s="94"/>
      <c r="K4" s="226" t="s">
        <v>307</v>
      </c>
      <c r="L4" s="226">
        <f>ROUND(G10,4)</f>
        <v>0</v>
      </c>
      <c r="M4" s="227">
        <f>F10</f>
        <v>0</v>
      </c>
      <c r="N4" s="227">
        <f>'Project Totals'!D8</f>
        <v>0</v>
      </c>
      <c r="O4" s="228" t="str">
        <f>IF(M4=0,"",N4/M4)</f>
        <v/>
      </c>
    </row>
    <row r="5" spans="1:18" ht="15.5" thickBot="1" x14ac:dyDescent="0.9">
      <c r="A5" s="78">
        <f>A4+1</f>
        <v>2</v>
      </c>
      <c r="B5" s="90"/>
      <c r="C5" s="90"/>
      <c r="D5" s="78"/>
      <c r="E5" s="91" t="str">
        <f>IF(D5="","",VLOOKUP(D5,Controls!$W:$Y,2,FALSE))</f>
        <v/>
      </c>
      <c r="F5" s="135"/>
      <c r="G5" s="136" t="str">
        <f ca="1">IF(F5="","",VLOOKUP(MID(CELL("filename",$A$1),FIND("]",CELL("filename",$A$1))+1,255),Controls!$D:$E,2,FALSE))</f>
        <v/>
      </c>
      <c r="H5" s="104" t="str">
        <f t="shared" ref="H5:H9" si="0">IF(F5="","",F5*G5)</f>
        <v/>
      </c>
      <c r="I5" s="94"/>
      <c r="K5" s="208" t="s">
        <v>308</v>
      </c>
      <c r="L5" s="208">
        <f>ROUND(G24,4)</f>
        <v>0</v>
      </c>
      <c r="M5" s="209">
        <f>F24</f>
        <v>0</v>
      </c>
      <c r="N5" s="209">
        <f>'Project Totals'!F30-N4</f>
        <v>0</v>
      </c>
      <c r="O5" s="210" t="str">
        <f>IF(M5=0,"",N5/M5)</f>
        <v/>
      </c>
    </row>
    <row r="6" spans="1:18" ht="15.5" thickTop="1" x14ac:dyDescent="0.75">
      <c r="A6" s="78">
        <f>A5+1</f>
        <v>3</v>
      </c>
      <c r="B6" s="90"/>
      <c r="C6" s="90"/>
      <c r="D6" s="78"/>
      <c r="E6" s="91" t="str">
        <f>IF(D6="","",VLOOKUP(D6,Controls!$W:$Y,2,FALSE))</f>
        <v/>
      </c>
      <c r="F6" s="135"/>
      <c r="G6" s="136" t="str">
        <f ca="1">IF(F6="","",VLOOKUP(MID(CELL("filename",$A$1),FIND("]",CELL("filename",$A$1))+1,255),Controls!$D:$E,2,FALSE))</f>
        <v/>
      </c>
      <c r="H6" s="104" t="str">
        <f t="shared" ref="H6" si="1">IF(F6="","",F6*G6)</f>
        <v/>
      </c>
      <c r="I6" s="94"/>
      <c r="K6" s="211" t="s">
        <v>309</v>
      </c>
      <c r="L6" s="212">
        <f>IF(F10+F24=0,0,(H10+H24)/(F10+F24))</f>
        <v>0</v>
      </c>
      <c r="M6" s="213">
        <f>SUM(M4:M5)</f>
        <v>0</v>
      </c>
      <c r="N6" s="213">
        <f>SUM(N4:N5)</f>
        <v>0</v>
      </c>
      <c r="O6" s="214" t="str">
        <f>IF(M6=0,"",N6/M6)</f>
        <v/>
      </c>
    </row>
    <row r="7" spans="1:18" x14ac:dyDescent="0.75">
      <c r="A7" s="78">
        <f>A6+1</f>
        <v>4</v>
      </c>
      <c r="B7" s="90"/>
      <c r="C7" s="90"/>
      <c r="D7" s="78"/>
      <c r="E7" s="91" t="str">
        <f>IF(D7="","",VLOOKUP(D7,Controls!$W:$Y,2,FALSE))</f>
        <v/>
      </c>
      <c r="F7" s="135"/>
      <c r="G7" s="136" t="str">
        <f ca="1">IF(F7="","",VLOOKUP(MID(CELL("filename",$A$1),FIND("]",CELL("filename",$A$1))+1,255),Controls!$D:$E,2,FALSE))</f>
        <v/>
      </c>
      <c r="H7" s="104" t="str">
        <f t="shared" si="0"/>
        <v/>
      </c>
      <c r="I7" s="94"/>
    </row>
    <row r="8" spans="1:18" ht="14.9" customHeight="1" x14ac:dyDescent="0.75">
      <c r="A8" s="78">
        <f>A7+1</f>
        <v>5</v>
      </c>
      <c r="B8" s="113"/>
      <c r="C8" s="113"/>
      <c r="D8" s="78"/>
      <c r="E8" s="91" t="str">
        <f>IF(D8="","",VLOOKUP(D8,Controls!$W:$Y,2,FALSE))</f>
        <v/>
      </c>
      <c r="F8" s="135"/>
      <c r="G8" s="136" t="str">
        <f ca="1">IF(F8="","",VLOOKUP(MID(CELL("filename",$A$1),FIND("]",CELL("filename",$A$1))+1,255),Controls!$D:$E,2,FALSE))</f>
        <v/>
      </c>
      <c r="H8" s="104" t="str">
        <f t="shared" si="0"/>
        <v/>
      </c>
      <c r="I8" s="94"/>
    </row>
    <row r="9" spans="1:18" x14ac:dyDescent="0.75">
      <c r="A9" s="132">
        <v>99</v>
      </c>
      <c r="B9" s="113" t="s">
        <v>310</v>
      </c>
      <c r="C9" s="113"/>
      <c r="D9" s="73"/>
      <c r="E9" s="91" t="str">
        <f>IF(D9="","",VLOOKUP(D9,Controls!$W:$Y,2,FALSE))</f>
        <v/>
      </c>
      <c r="F9" s="135"/>
      <c r="G9" s="136" t="str">
        <f ca="1">IF(F9="","",VLOOKUP(MID(CELL("filename",$A$1),FIND("]",CELL("filename",$A$1))+1,255),Controls!$D:$E,2,FALSE))</f>
        <v/>
      </c>
      <c r="H9" s="104" t="str">
        <f t="shared" si="0"/>
        <v/>
      </c>
      <c r="I9" s="94"/>
    </row>
    <row r="10" spans="1:18" ht="14.25" customHeight="1" x14ac:dyDescent="0.75">
      <c r="A10" s="82"/>
      <c r="B10" s="388" t="s">
        <v>311</v>
      </c>
      <c r="C10" s="423"/>
      <c r="D10" s="388"/>
      <c r="E10" s="423"/>
      <c r="F10" s="108">
        <f>SUMIF($E4:$E9,Controls!$AQ$5,F4:F9)</f>
        <v>0</v>
      </c>
      <c r="G10" s="83">
        <f>IF(F10=0,0,H10/F10)</f>
        <v>0</v>
      </c>
      <c r="H10" s="95">
        <f>SUMIF($E4:$E9,Controls!$AQ$5,H4:H9)</f>
        <v>0</v>
      </c>
      <c r="I10" s="137"/>
    </row>
    <row r="11" spans="1:18" x14ac:dyDescent="0.75">
      <c r="A11" s="116"/>
      <c r="B11" s="116"/>
      <c r="C11" s="116"/>
      <c r="D11" s="115"/>
      <c r="E11" s="116"/>
      <c r="F11" s="116"/>
      <c r="G11" s="116"/>
      <c r="H11" s="116"/>
      <c r="I11" s="116"/>
    </row>
    <row r="12" spans="1:18" ht="29.45" customHeight="1" x14ac:dyDescent="0.75">
      <c r="A12" s="200" t="s">
        <v>172</v>
      </c>
      <c r="B12" s="200" t="s">
        <v>312</v>
      </c>
      <c r="C12" s="200" t="str">
        <f t="shared" ref="C12:D12" si="2">C3</f>
        <v>Summary of Responsibilities</v>
      </c>
      <c r="D12" s="200" t="str">
        <f t="shared" si="2"/>
        <v>Proposed As</v>
      </c>
      <c r="E12" s="200"/>
      <c r="F12" s="134" t="s">
        <v>263</v>
      </c>
      <c r="G12" s="71" t="s">
        <v>299</v>
      </c>
      <c r="H12" s="100" t="s">
        <v>300</v>
      </c>
      <c r="I12" s="201" t="s">
        <v>301</v>
      </c>
    </row>
    <row r="13" spans="1:18" x14ac:dyDescent="0.75">
      <c r="A13" s="132">
        <v>1</v>
      </c>
      <c r="B13" s="90"/>
      <c r="C13" s="90"/>
      <c r="D13" s="78"/>
      <c r="E13" s="91" t="str">
        <f>IF(D13="","",VLOOKUP(D13,Controls!$W:$Y,2,FALSE))</f>
        <v/>
      </c>
      <c r="F13" s="138"/>
      <c r="G13" s="136" t="str">
        <f ca="1">IF(F13="","",VLOOKUP(MID(CELL("filename",$A$1),FIND("]",CELL("filename",$A$1))+1,255),Controls!$D:$E,2,FALSE))</f>
        <v/>
      </c>
      <c r="H13" s="104" t="str">
        <f t="shared" ref="H13:H23" si="3">IF(F13="","",F13*G13)</f>
        <v/>
      </c>
      <c r="I13" s="94"/>
    </row>
    <row r="14" spans="1:18" x14ac:dyDescent="0.75">
      <c r="A14" s="78">
        <f t="shared" ref="A14:A22" si="4">A13+1</f>
        <v>2</v>
      </c>
      <c r="B14" s="90"/>
      <c r="C14" s="90"/>
      <c r="D14" s="78"/>
      <c r="E14" s="91" t="str">
        <f>IF(D14="","",VLOOKUP(D14,Controls!$W:$Y,2,FALSE))</f>
        <v/>
      </c>
      <c r="F14" s="138"/>
      <c r="G14" s="136" t="str">
        <f ca="1">IF(F14="","",VLOOKUP(MID(CELL("filename",$A$1),FIND("]",CELL("filename",$A$1))+1,255),Controls!$D:$E,2,FALSE))</f>
        <v/>
      </c>
      <c r="H14" s="104" t="str">
        <f t="shared" si="3"/>
        <v/>
      </c>
      <c r="I14" s="94"/>
    </row>
    <row r="15" spans="1:18" x14ac:dyDescent="0.75">
      <c r="A15" s="78">
        <f t="shared" si="4"/>
        <v>3</v>
      </c>
      <c r="B15" s="90"/>
      <c r="C15" s="90"/>
      <c r="D15" s="78"/>
      <c r="E15" s="91" t="str">
        <f>IF(D15="","",VLOOKUP(D15,Controls!$W:$Y,2,FALSE))</f>
        <v/>
      </c>
      <c r="F15" s="138"/>
      <c r="G15" s="136" t="str">
        <f ca="1">IF(F15="","",VLOOKUP(MID(CELL("filename",$A$1),FIND("]",CELL("filename",$A$1))+1,255),Controls!$D:$E,2,FALSE))</f>
        <v/>
      </c>
      <c r="H15" s="104" t="str">
        <f t="shared" si="3"/>
        <v/>
      </c>
      <c r="I15" s="94"/>
    </row>
    <row r="16" spans="1:18" x14ac:dyDescent="0.75">
      <c r="A16" s="78">
        <f t="shared" si="4"/>
        <v>4</v>
      </c>
      <c r="B16" s="90"/>
      <c r="C16" s="90"/>
      <c r="D16" s="78"/>
      <c r="E16" s="91" t="str">
        <f>IF(D16="","",VLOOKUP(D16,Controls!$W:$Y,2,FALSE))</f>
        <v/>
      </c>
      <c r="F16" s="138"/>
      <c r="G16" s="136" t="str">
        <f ca="1">IF(F16="","",VLOOKUP(MID(CELL("filename",$A$1),FIND("]",CELL("filename",$A$1))+1,255),Controls!$D:$E,2,FALSE))</f>
        <v/>
      </c>
      <c r="H16" s="104" t="str">
        <f t="shared" si="3"/>
        <v/>
      </c>
      <c r="I16" s="94"/>
    </row>
    <row r="17" spans="1:9" x14ac:dyDescent="0.75">
      <c r="A17" s="78">
        <f t="shared" si="4"/>
        <v>5</v>
      </c>
      <c r="B17" s="90"/>
      <c r="C17" s="90"/>
      <c r="D17" s="78"/>
      <c r="E17" s="91" t="str">
        <f>IF(D17="","",VLOOKUP(D17,Controls!$W:$Y,2,FALSE))</f>
        <v/>
      </c>
      <c r="F17" s="138"/>
      <c r="G17" s="136" t="str">
        <f ca="1">IF(F17="","",VLOOKUP(MID(CELL("filename",$A$1),FIND("]",CELL("filename",$A$1))+1,255),Controls!$D:$E,2,FALSE))</f>
        <v/>
      </c>
      <c r="H17" s="104" t="str">
        <f t="shared" si="3"/>
        <v/>
      </c>
      <c r="I17" s="94"/>
    </row>
    <row r="18" spans="1:9" x14ac:dyDescent="0.75">
      <c r="A18" s="78">
        <f t="shared" si="4"/>
        <v>6</v>
      </c>
      <c r="B18" s="90"/>
      <c r="C18" s="90"/>
      <c r="D18" s="78"/>
      <c r="E18" s="91" t="str">
        <f>IF(D18="","",VLOOKUP(D18,Controls!$W:$Y,2,FALSE))</f>
        <v/>
      </c>
      <c r="F18" s="138"/>
      <c r="G18" s="136" t="str">
        <f ca="1">IF(F18="","",VLOOKUP(MID(CELL("filename",$A$1),FIND("]",CELL("filename",$A$1))+1,255),Controls!$D:$E,2,FALSE))</f>
        <v/>
      </c>
      <c r="H18" s="104" t="str">
        <f t="shared" si="3"/>
        <v/>
      </c>
      <c r="I18" s="94"/>
    </row>
    <row r="19" spans="1:9" x14ac:dyDescent="0.75">
      <c r="A19" s="78">
        <f t="shared" si="4"/>
        <v>7</v>
      </c>
      <c r="B19" s="90"/>
      <c r="C19" s="90"/>
      <c r="D19" s="78"/>
      <c r="E19" s="91" t="str">
        <f>IF(D19="","",VLOOKUP(D19,Controls!$W:$Y,2,FALSE))</f>
        <v/>
      </c>
      <c r="F19" s="138"/>
      <c r="G19" s="136" t="str">
        <f ca="1">IF(F19="","",VLOOKUP(MID(CELL("filename",$A$1),FIND("]",CELL("filename",$A$1))+1,255),Controls!$D:$E,2,FALSE))</f>
        <v/>
      </c>
      <c r="H19" s="104" t="str">
        <f t="shared" si="3"/>
        <v/>
      </c>
      <c r="I19" s="94"/>
    </row>
    <row r="20" spans="1:9" x14ac:dyDescent="0.75">
      <c r="A20" s="78">
        <f t="shared" si="4"/>
        <v>8</v>
      </c>
      <c r="B20" s="90"/>
      <c r="C20" s="90"/>
      <c r="D20" s="78"/>
      <c r="E20" s="91" t="str">
        <f>IF(D20="","",VLOOKUP(D20,Controls!$W:$Y,2,FALSE))</f>
        <v/>
      </c>
      <c r="F20" s="138"/>
      <c r="G20" s="136" t="str">
        <f ca="1">IF(F20="","",VLOOKUP(MID(CELL("filename",$A$1),FIND("]",CELL("filename",$A$1))+1,255),Controls!$D:$E,2,FALSE))</f>
        <v/>
      </c>
      <c r="H20" s="104" t="str">
        <f t="shared" si="3"/>
        <v/>
      </c>
      <c r="I20" s="94"/>
    </row>
    <row r="21" spans="1:9" x14ac:dyDescent="0.75">
      <c r="A21" s="78">
        <f t="shared" si="4"/>
        <v>9</v>
      </c>
      <c r="B21" s="90"/>
      <c r="C21" s="90"/>
      <c r="D21" s="78"/>
      <c r="E21" s="91" t="str">
        <f>IF(D21="","",VLOOKUP(D21,Controls!$W:$Y,2,FALSE))</f>
        <v/>
      </c>
      <c r="F21" s="138"/>
      <c r="G21" s="136" t="str">
        <f ca="1">IF(F21="","",VLOOKUP(MID(CELL("filename",$A$1),FIND("]",CELL("filename",$A$1))+1,255),Controls!$D:$E,2,FALSE))</f>
        <v/>
      </c>
      <c r="H21" s="104" t="str">
        <f t="shared" si="3"/>
        <v/>
      </c>
      <c r="I21" s="94"/>
    </row>
    <row r="22" spans="1:9" x14ac:dyDescent="0.75">
      <c r="A22" s="78">
        <f t="shared" si="4"/>
        <v>10</v>
      </c>
      <c r="B22" s="90"/>
      <c r="C22" s="90"/>
      <c r="D22" s="78"/>
      <c r="E22" s="91" t="str">
        <f>IF(D22="","",VLOOKUP(D22,Controls!$W:$Y,2,FALSE))</f>
        <v/>
      </c>
      <c r="F22" s="138"/>
      <c r="G22" s="136" t="str">
        <f ca="1">IF(F22="","",VLOOKUP(MID(CELL("filename",$A$1),FIND("]",CELL("filename",$A$1))+1,255),Controls!$D:$E,2,FALSE))</f>
        <v/>
      </c>
      <c r="H22" s="104" t="str">
        <f t="shared" si="3"/>
        <v/>
      </c>
      <c r="I22" s="94"/>
    </row>
    <row r="23" spans="1:9" x14ac:dyDescent="0.75">
      <c r="A23" s="132">
        <v>99</v>
      </c>
      <c r="B23" s="113" t="s">
        <v>310</v>
      </c>
      <c r="C23" s="90"/>
      <c r="D23" s="78"/>
      <c r="E23" s="91" t="str">
        <f>IF(D23="","",VLOOKUP(D23,Controls!$W:$Y,2,FALSE))</f>
        <v/>
      </c>
      <c r="F23" s="138"/>
      <c r="G23" s="136" t="str">
        <f ca="1">IF(F23="","",VLOOKUP(MID(CELL("filename",$A$1),FIND("]",CELL("filename",$A$1))+1,255),Controls!$D:$E,2,FALSE))</f>
        <v/>
      </c>
      <c r="H23" s="104" t="str">
        <f t="shared" si="3"/>
        <v/>
      </c>
      <c r="I23" s="94"/>
    </row>
    <row r="24" spans="1:9" ht="14.25" customHeight="1" x14ac:dyDescent="0.75">
      <c r="A24" s="82"/>
      <c r="B24" s="388" t="s">
        <v>313</v>
      </c>
      <c r="C24" s="423"/>
      <c r="D24" s="235"/>
      <c r="E24" s="229"/>
      <c r="F24" s="108">
        <f>SUMIF($E13:$E23,Controls!$AQ$5,F13:F23)</f>
        <v>0</v>
      </c>
      <c r="G24" s="83">
        <f>IF(F24=0,0,H24/F24)</f>
        <v>0</v>
      </c>
      <c r="H24" s="95">
        <f>SUMIF($E13:$E23,Controls!$AQ$5,H13:H23)</f>
        <v>0</v>
      </c>
      <c r="I24" s="85"/>
    </row>
  </sheetData>
  <mergeCells count="5">
    <mergeCell ref="B10:C10"/>
    <mergeCell ref="B24:C24"/>
    <mergeCell ref="A2:I2"/>
    <mergeCell ref="K2:O2"/>
    <mergeCell ref="D10:E10"/>
  </mergeCells>
  <conditionalFormatting sqref="A11:AAB11 A3:C10 A1:AAB2 D10:E10 A25:AAB1048576 A24:E24 I24:AAB24 H10:AAB10 A12:C23 D12:AAB12 F3:AAB9 F13:AAB23">
    <cfRule type="expression" priority="52" stopIfTrue="1">
      <formula>$A1="#"</formula>
    </cfRule>
    <cfRule type="expression" priority="53" stopIfTrue="1">
      <formula>ROW($A1)&lt;$A$1</formula>
    </cfRule>
    <cfRule type="expression" priority="54" stopIfTrue="1">
      <formula>A$1=""</formula>
    </cfRule>
    <cfRule type="expression" priority="55" stopIfTrue="1">
      <formula>$A1=""</formula>
    </cfRule>
    <cfRule type="cellIs" dxfId="171" priority="56" operator="equal">
      <formula>"√"</formula>
    </cfRule>
    <cfRule type="cellIs" dxfId="170" priority="57" operator="equal">
      <formula>"X"</formula>
    </cfRule>
    <cfRule type="expression" dxfId="169" priority="58">
      <formula>ROW($A1)/2=ROUND(ROW($A1)/2,0)</formula>
    </cfRule>
  </conditionalFormatting>
  <conditionalFormatting sqref="D3:E9">
    <cfRule type="expression" priority="46" stopIfTrue="1">
      <formula>ROW($A3)&lt;$A$1</formula>
    </cfRule>
    <cfRule type="expression" priority="47" stopIfTrue="1">
      <formula>D$1=""</formula>
    </cfRule>
    <cfRule type="expression" priority="48" stopIfTrue="1">
      <formula>$A3=""</formula>
    </cfRule>
    <cfRule type="cellIs" dxfId="168" priority="49" operator="equal">
      <formula>"√"</formula>
    </cfRule>
    <cfRule type="cellIs" dxfId="167" priority="50" operator="equal">
      <formula>"X"</formula>
    </cfRule>
    <cfRule type="expression" dxfId="166" priority="51">
      <formula>ROW($A3)/2=ROUND(ROW($A3)/2,0)</formula>
    </cfRule>
  </conditionalFormatting>
  <conditionalFormatting sqref="D13:E23">
    <cfRule type="expression" priority="39" stopIfTrue="1">
      <formula>ROW($A13)&lt;$A$1</formula>
    </cfRule>
    <cfRule type="expression" priority="40" stopIfTrue="1">
      <formula>D$1=""</formula>
    </cfRule>
    <cfRule type="expression" priority="41" stopIfTrue="1">
      <formula>$A13=""</formula>
    </cfRule>
    <cfRule type="cellIs" dxfId="165" priority="42" operator="equal">
      <formula>"√"</formula>
    </cfRule>
    <cfRule type="cellIs" dxfId="164" priority="43" operator="equal">
      <formula>"X"</formula>
    </cfRule>
    <cfRule type="expression" dxfId="163" priority="44">
      <formula>ROW($A13)/2=ROUND(ROW($A13)/2,0)</formula>
    </cfRule>
  </conditionalFormatting>
  <conditionalFormatting sqref="F10:G10">
    <cfRule type="expression" priority="20" stopIfTrue="1">
      <formula>ROW($A10)&lt;$A$1</formula>
    </cfRule>
    <cfRule type="expression" priority="21" stopIfTrue="1">
      <formula>F$1=""</formula>
    </cfRule>
    <cfRule type="expression" priority="22" stopIfTrue="1">
      <formula>$A10=""</formula>
    </cfRule>
    <cfRule type="cellIs" dxfId="162" priority="23" operator="equal">
      <formula>"√"</formula>
    </cfRule>
    <cfRule type="cellIs" dxfId="161" priority="24" operator="equal">
      <formula>"X"</formula>
    </cfRule>
    <cfRule type="expression" dxfId="160" priority="25">
      <formula>ROW($A10)/2=ROUND(ROW($A10)/2,0)</formula>
    </cfRule>
  </conditionalFormatting>
  <conditionalFormatting sqref="F24 H24">
    <cfRule type="expression" priority="7" stopIfTrue="1">
      <formula>ROW($A24)&lt;$A$1</formula>
    </cfRule>
    <cfRule type="expression" priority="8" stopIfTrue="1">
      <formula>F$1=""</formula>
    </cfRule>
    <cfRule type="expression" priority="9" stopIfTrue="1">
      <formula>$A24=""</formula>
    </cfRule>
    <cfRule type="cellIs" dxfId="159" priority="10" operator="equal">
      <formula>"√"</formula>
    </cfRule>
    <cfRule type="cellIs" dxfId="158" priority="11" operator="equal">
      <formula>"X"</formula>
    </cfRule>
    <cfRule type="expression" dxfId="157" priority="12">
      <formula>ROW($A24)/2=ROUND(ROW($A24)/2,0)</formula>
    </cfRule>
  </conditionalFormatting>
  <conditionalFormatting sqref="G24">
    <cfRule type="expression" priority="1" stopIfTrue="1">
      <formula>ROW($A24)&lt;$A$1</formula>
    </cfRule>
    <cfRule type="expression" priority="2" stopIfTrue="1">
      <formula>G$1=""</formula>
    </cfRule>
    <cfRule type="expression" priority="3" stopIfTrue="1">
      <formula>$A24=""</formula>
    </cfRule>
    <cfRule type="cellIs" dxfId="156" priority="4" operator="equal">
      <formula>"√"</formula>
    </cfRule>
    <cfRule type="cellIs" dxfId="155" priority="5" operator="equal">
      <formula>"X"</formula>
    </cfRule>
    <cfRule type="expression" dxfId="154" priority="6">
      <formula>ROW($A24)/2=ROUND(ROW($A24)/2,0)</formula>
    </cfRule>
  </conditionalFormatting>
  <dataValidations count="1">
    <dataValidation type="list" allowBlank="1" showInputMessage="1" showErrorMessage="1" sqref="D3" xr:uid="{11585A63-B7E1-4D95-B114-62E3E97D543B}">
      <formula1>#REF!</formula1>
    </dataValidation>
  </dataValidations>
  <pageMargins left="0.7" right="0.7" top="0.75" bottom="0.75" header="0.3" footer="0.3"/>
  <pageSetup orientation="landscape" r:id="rId1"/>
  <ignoredErrors>
    <ignoredError sqref="H13:H23 L6:O7 A5:A25 H4 H5:H6 F9 H7:H9 M4 O4 M5 O5"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4AE57C0-EC46-4325-A314-BE1740329395}">
          <x14:formula1>
            <xm:f>Controls!$W$4:$W$25</xm:f>
          </x14:formula1>
          <xm:sqref>D4:D9 D13:D23</xm:sqref>
        </x14:dataValidation>
        <x14:dataValidation type="list" allowBlank="1" showInputMessage="1" showErrorMessage="1" xr:uid="{744BF289-E5F4-42FA-9A5A-6D9CA1F77E6C}">
          <x14:formula1>
            <xm:f>Controls!$AQ$4:$AQ$6</xm:f>
          </x14:formula1>
          <xm:sqref>E3:E9 E13:E23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CCEB-C193-43D2-A7BE-A5BB76A54975}">
  <sheetPr codeName="Sheet2">
    <pageSetUpPr fitToPage="1"/>
  </sheetPr>
  <dimension ref="A1:P53"/>
  <sheetViews>
    <sheetView topLeftCell="A5" zoomScale="70" zoomScaleNormal="70" workbookViewId="0">
      <selection activeCell="D8" sqref="D8"/>
    </sheetView>
  </sheetViews>
  <sheetFormatPr defaultColWidth="8.7265625" defaultRowHeight="16" x14ac:dyDescent="0.8"/>
  <cols>
    <col min="1" max="1" width="8.7265625" style="9"/>
    <col min="2" max="2" width="1.86328125" style="9" customWidth="1"/>
    <col min="3" max="3" width="42.26953125" style="9" customWidth="1"/>
    <col min="4" max="4" width="17.7265625" style="9" customWidth="1"/>
    <col min="5" max="5" width="17.7265625" style="66" customWidth="1"/>
    <col min="6" max="6" width="17" style="67" customWidth="1"/>
    <col min="7" max="7" width="17" style="68" customWidth="1"/>
    <col min="8" max="8" width="17" style="66" customWidth="1"/>
    <col min="9" max="9" width="17" style="67" customWidth="1"/>
    <col min="10" max="10" width="17" style="68" customWidth="1"/>
    <col min="11" max="11" width="17" style="9" customWidth="1"/>
    <col min="12" max="15" width="13.40625" style="9" customWidth="1"/>
    <col min="16" max="16" width="4" style="9" customWidth="1"/>
    <col min="17" max="16384" width="8.7265625" style="9"/>
  </cols>
  <sheetData>
    <row r="1" spans="1:16" s="4" customFormat="1" ht="16.75" thickBot="1" x14ac:dyDescent="0.95">
      <c r="B1" s="5"/>
      <c r="C1" s="5"/>
      <c r="D1" s="5"/>
      <c r="E1" s="6"/>
      <c r="F1" s="7"/>
      <c r="G1" s="8"/>
      <c r="H1" s="6"/>
      <c r="I1" s="7"/>
      <c r="J1" s="8"/>
      <c r="K1" s="5"/>
      <c r="L1" s="5"/>
    </row>
    <row r="2" spans="1:16" ht="16.75" thickBot="1" x14ac:dyDescent="0.95">
      <c r="A2" s="4"/>
      <c r="B2" s="428"/>
      <c r="C2" s="429"/>
      <c r="D2" s="429"/>
      <c r="E2" s="429"/>
      <c r="F2" s="429"/>
      <c r="G2" s="429"/>
      <c r="H2" s="429"/>
      <c r="I2" s="429"/>
      <c r="J2" s="429"/>
      <c r="K2" s="429"/>
      <c r="L2" s="429"/>
      <c r="M2" s="429"/>
      <c r="N2" s="429"/>
      <c r="O2" s="429"/>
      <c r="P2" s="430"/>
    </row>
    <row r="3" spans="1:16" ht="24.25" thickBot="1" x14ac:dyDescent="1.25">
      <c r="A3" s="4"/>
      <c r="B3" s="215"/>
      <c r="C3" s="217" t="s">
        <v>249</v>
      </c>
      <c r="D3" s="219" t="s">
        <v>97</v>
      </c>
      <c r="E3" s="218" t="s">
        <v>250</v>
      </c>
      <c r="F3" s="361"/>
      <c r="G3" s="426" t="s">
        <v>251</v>
      </c>
      <c r="H3" s="426"/>
      <c r="I3" s="427" t="str">
        <f>Instructions!C2</f>
        <v>&lt;company name&gt;</v>
      </c>
      <c r="J3" s="427"/>
      <c r="K3" s="427"/>
      <c r="L3" s="361"/>
      <c r="M3" s="361"/>
      <c r="N3" s="361"/>
      <c r="O3" s="361"/>
      <c r="P3" s="216"/>
    </row>
    <row r="4" spans="1:16" x14ac:dyDescent="0.8">
      <c r="A4" s="4"/>
      <c r="B4" s="215"/>
      <c r="C4" s="361"/>
      <c r="D4" s="361"/>
      <c r="E4" s="361"/>
      <c r="F4" s="361"/>
      <c r="G4" s="361"/>
      <c r="H4" s="361"/>
      <c r="I4" s="361"/>
      <c r="J4" s="361"/>
      <c r="K4" s="361"/>
      <c r="L4" s="361"/>
      <c r="M4" s="361"/>
      <c r="N4" s="361"/>
      <c r="O4" s="361"/>
      <c r="P4" s="216"/>
    </row>
    <row r="5" spans="1:16" ht="31.25" x14ac:dyDescent="1.45">
      <c r="A5" s="4"/>
      <c r="B5" s="10"/>
      <c r="C5" s="435" t="s">
        <v>252</v>
      </c>
      <c r="D5" s="435"/>
      <c r="E5" s="435"/>
      <c r="F5" s="435"/>
      <c r="G5" s="435"/>
      <c r="H5" s="435"/>
      <c r="I5" s="435"/>
      <c r="J5" s="435"/>
      <c r="K5" s="435"/>
      <c r="L5" s="15"/>
      <c r="M5" s="15"/>
      <c r="N5" s="15"/>
      <c r="O5" s="15"/>
      <c r="P5" s="24"/>
    </row>
    <row r="6" spans="1:16" ht="18.5" x14ac:dyDescent="0.9">
      <c r="A6" s="4"/>
      <c r="B6" s="10"/>
      <c r="C6" s="4"/>
      <c r="D6" s="4"/>
      <c r="E6" s="11"/>
      <c r="F6" s="12"/>
      <c r="G6" s="13"/>
      <c r="H6" s="11"/>
      <c r="I6" s="12"/>
      <c r="J6" s="13"/>
      <c r="K6" s="4"/>
      <c r="L6" s="15"/>
      <c r="M6" s="15"/>
      <c r="N6" s="15"/>
      <c r="O6" s="15"/>
      <c r="P6" s="24"/>
    </row>
    <row r="7" spans="1:16" s="25" customFormat="1" ht="18.5" x14ac:dyDescent="0.9">
      <c r="A7" s="15"/>
      <c r="B7" s="16"/>
      <c r="C7" s="17" t="s">
        <v>253</v>
      </c>
      <c r="D7" s="18" t="s">
        <v>254</v>
      </c>
      <c r="E7" s="19" t="s">
        <v>255</v>
      </c>
      <c r="F7" s="20" t="s">
        <v>256</v>
      </c>
      <c r="G7" s="15"/>
      <c r="H7" s="21"/>
      <c r="I7" s="22"/>
      <c r="J7" s="23"/>
      <c r="K7" s="15"/>
      <c r="L7" s="15"/>
      <c r="M7" s="15"/>
      <c r="N7" s="15"/>
      <c r="O7" s="15"/>
      <c r="P7" s="24"/>
    </row>
    <row r="8" spans="1:16" x14ac:dyDescent="0.8">
      <c r="A8" s="4"/>
      <c r="B8" s="26"/>
      <c r="C8" s="27" t="str">
        <f>'Core Staff'!B3</f>
        <v>Project Management &amp; Administration</v>
      </c>
      <c r="D8" s="28">
        <f>'Core Staff'!F10</f>
        <v>0</v>
      </c>
      <c r="E8" s="29">
        <f>'Core Staff'!H10</f>
        <v>0</v>
      </c>
      <c r="F8" s="30" t="str">
        <f>IF(D8=0,"",E8/D8)</f>
        <v/>
      </c>
      <c r="G8" s="13"/>
      <c r="H8" s="11"/>
      <c r="I8" s="12"/>
      <c r="J8" s="13"/>
      <c r="K8" s="4"/>
      <c r="L8" s="4"/>
      <c r="M8" s="4"/>
      <c r="N8" s="4"/>
      <c r="O8" s="4"/>
      <c r="P8" s="14"/>
    </row>
    <row r="9" spans="1:16" x14ac:dyDescent="0.8">
      <c r="A9" s="4"/>
      <c r="B9" s="10"/>
      <c r="C9" s="32" t="str">
        <f>'Core Staff'!B12</f>
        <v>Other Core
 Project Positions</v>
      </c>
      <c r="D9" s="33">
        <f>'Core Staff'!F24</f>
        <v>0</v>
      </c>
      <c r="E9" s="34">
        <f>'Core Staff'!H24</f>
        <v>0</v>
      </c>
      <c r="F9" s="35" t="str">
        <f>IF(D9=0,"",E9/D9)</f>
        <v/>
      </c>
      <c r="G9" s="13"/>
      <c r="H9" s="11"/>
      <c r="I9" s="12"/>
      <c r="J9" s="13"/>
      <c r="K9" s="4"/>
      <c r="L9" s="4"/>
      <c r="M9" s="4"/>
      <c r="N9" s="4"/>
      <c r="O9" s="4"/>
      <c r="P9" s="14"/>
    </row>
    <row r="10" spans="1:16" ht="16.75" thickBot="1" x14ac:dyDescent="0.95">
      <c r="A10" s="4"/>
      <c r="B10" s="10"/>
      <c r="C10" s="170" t="s">
        <v>257</v>
      </c>
      <c r="D10" s="171">
        <f>F30*-1</f>
        <v>0</v>
      </c>
      <c r="E10" s="172">
        <f>H30*-1</f>
        <v>0</v>
      </c>
      <c r="F10" s="173" t="str">
        <f>IF(D10=0,"",E10/D10)</f>
        <v/>
      </c>
      <c r="G10" s="13"/>
      <c r="H10" s="11"/>
      <c r="I10" s="12"/>
      <c r="J10" s="13"/>
      <c r="K10" s="4"/>
      <c r="L10" s="4"/>
      <c r="M10" s="4"/>
      <c r="N10" s="4"/>
      <c r="O10" s="4"/>
      <c r="P10" s="14"/>
    </row>
    <row r="11" spans="1:16" ht="16.75" thickTop="1" x14ac:dyDescent="0.8">
      <c r="A11" s="4"/>
      <c r="B11" s="10"/>
      <c r="C11" s="166" t="s">
        <v>258</v>
      </c>
      <c r="D11" s="167">
        <f>SUM(D8:D10)</f>
        <v>0</v>
      </c>
      <c r="E11" s="168">
        <f>ROUND(SUM(E8:E10),0)</f>
        <v>0</v>
      </c>
      <c r="F11" s="169" t="str">
        <f>IF(D11=0,"",E11/D11)</f>
        <v/>
      </c>
      <c r="G11" s="13"/>
      <c r="H11" s="11"/>
      <c r="I11" s="12"/>
      <c r="J11" s="13"/>
      <c r="K11" s="4"/>
      <c r="L11" s="4"/>
      <c r="M11" s="4"/>
      <c r="N11" s="4"/>
      <c r="O11" s="4"/>
      <c r="P11" s="14"/>
    </row>
    <row r="12" spans="1:16" x14ac:dyDescent="0.8">
      <c r="A12" s="4"/>
      <c r="B12" s="10"/>
      <c r="C12" s="362"/>
      <c r="D12" s="362"/>
      <c r="E12" s="36"/>
      <c r="F12" s="37"/>
      <c r="G12" s="38"/>
      <c r="H12" s="11"/>
      <c r="I12" s="12"/>
      <c r="J12" s="13"/>
      <c r="K12" s="4"/>
      <c r="L12" s="4"/>
      <c r="M12" s="4"/>
      <c r="N12" s="4"/>
      <c r="O12" s="4"/>
      <c r="P12" s="14"/>
    </row>
    <row r="13" spans="1:16" s="25" customFormat="1" ht="18.5" x14ac:dyDescent="0.9">
      <c r="A13" s="15"/>
      <c r="B13" s="16"/>
      <c r="C13" s="439" t="s">
        <v>259</v>
      </c>
      <c r="D13" s="441" t="s">
        <v>260</v>
      </c>
      <c r="E13" s="441"/>
      <c r="F13" s="436" t="s">
        <v>261</v>
      </c>
      <c r="G13" s="437"/>
      <c r="H13" s="438"/>
      <c r="I13" s="436" t="s">
        <v>262</v>
      </c>
      <c r="J13" s="437"/>
      <c r="K13" s="438"/>
      <c r="L13" s="15"/>
      <c r="M13" s="15"/>
      <c r="N13" s="15"/>
      <c r="O13" s="15"/>
      <c r="P13" s="24"/>
    </row>
    <row r="14" spans="1:16" s="25" customFormat="1" ht="18.5" x14ac:dyDescent="0.9">
      <c r="A14" s="15"/>
      <c r="B14" s="16"/>
      <c r="C14" s="440"/>
      <c r="D14" s="237" t="s">
        <v>263</v>
      </c>
      <c r="E14" s="237" t="s">
        <v>264</v>
      </c>
      <c r="F14" s="39" t="s">
        <v>263</v>
      </c>
      <c r="G14" s="40" t="s">
        <v>265</v>
      </c>
      <c r="H14" s="41" t="s">
        <v>264</v>
      </c>
      <c r="I14" s="39" t="s">
        <v>263</v>
      </c>
      <c r="J14" s="40" t="s">
        <v>265</v>
      </c>
      <c r="K14" s="41" t="s">
        <v>264</v>
      </c>
      <c r="L14" s="15"/>
      <c r="M14" s="15"/>
      <c r="N14" s="15"/>
      <c r="O14" s="15"/>
      <c r="P14" s="24"/>
    </row>
    <row r="15" spans="1:16" x14ac:dyDescent="0.8">
      <c r="A15" s="4"/>
      <c r="B15" s="10"/>
      <c r="C15" s="42" t="str">
        <f>Controls!C5</f>
        <v>Project Management &amp; Administration</v>
      </c>
      <c r="D15" s="43">
        <f>F15+I15</f>
        <v>0</v>
      </c>
      <c r="E15" s="29">
        <f t="shared" ref="E15" si="0">IF(H15&amp;K15="","",H15+K15)</f>
        <v>0</v>
      </c>
      <c r="F15" s="44">
        <f>'Core Staff'!$F$10</f>
        <v>0</v>
      </c>
      <c r="G15" s="45">
        <f>IF(D15=0,0,'Core Staff'!$L$4)</f>
        <v>0</v>
      </c>
      <c r="H15" s="46">
        <f>F15*G15</f>
        <v>0</v>
      </c>
      <c r="I15" s="331"/>
      <c r="J15" s="332"/>
      <c r="K15" s="333"/>
      <c r="L15" s="4"/>
      <c r="M15" s="4"/>
      <c r="N15" s="4"/>
      <c r="O15" s="4"/>
      <c r="P15" s="14"/>
    </row>
    <row r="16" spans="1:16" x14ac:dyDescent="0.8">
      <c r="A16" s="4"/>
      <c r="B16" s="10"/>
      <c r="C16" s="222" t="str">
        <f>Controls!C6</f>
        <v>Technical Support</v>
      </c>
      <c r="D16" s="48">
        <f t="shared" ref="D16:D29" si="1">F16+I16</f>
        <v>0</v>
      </c>
      <c r="E16" s="34">
        <f t="shared" ref="E16:E29" si="2">IF(H16&amp;K16="","",H16+K16)</f>
        <v>0</v>
      </c>
      <c r="F16" s="49">
        <f>'Tech Support'!$E$20</f>
        <v>0</v>
      </c>
      <c r="G16" s="50">
        <f>IF(D16=0,0,'Core Staff'!$L$5)</f>
        <v>0</v>
      </c>
      <c r="H16" s="51">
        <f t="shared" ref="H16:H29" si="3">F16*G16</f>
        <v>0</v>
      </c>
      <c r="I16" s="49">
        <f>'Tech Support'!$F$20</f>
        <v>0</v>
      </c>
      <c r="J16" s="50">
        <f>'Tech Support'!$G$20</f>
        <v>0</v>
      </c>
      <c r="K16" s="51">
        <f t="shared" ref="K16:K29" si="4">I16*J16</f>
        <v>0</v>
      </c>
      <c r="L16" s="4"/>
      <c r="M16" s="4"/>
      <c r="N16" s="4"/>
      <c r="O16" s="4"/>
      <c r="P16" s="14"/>
    </row>
    <row r="17" spans="1:16" x14ac:dyDescent="0.8">
      <c r="A17" s="4"/>
      <c r="B17" s="10"/>
      <c r="C17" s="223" t="str">
        <f>Controls!C7</f>
        <v>Business Process/Gap Analysis</v>
      </c>
      <c r="D17" s="43">
        <f t="shared" si="1"/>
        <v>0</v>
      </c>
      <c r="E17" s="29">
        <f t="shared" si="2"/>
        <v>0</v>
      </c>
      <c r="F17" s="44">
        <f>Discovery!$E$20</f>
        <v>0</v>
      </c>
      <c r="G17" s="45">
        <f>IF(D17=0,0,'Core Staff'!$L$5)</f>
        <v>0</v>
      </c>
      <c r="H17" s="46">
        <f t="shared" si="3"/>
        <v>0</v>
      </c>
      <c r="I17" s="44">
        <f>Discovery!$F$20</f>
        <v>0</v>
      </c>
      <c r="J17" s="45">
        <f>Discovery!$G$20</f>
        <v>0</v>
      </c>
      <c r="K17" s="46">
        <f t="shared" si="4"/>
        <v>0</v>
      </c>
      <c r="L17" s="4"/>
      <c r="M17" s="4"/>
      <c r="N17" s="4"/>
      <c r="O17" s="4"/>
      <c r="P17" s="14"/>
    </row>
    <row r="18" spans="1:16" x14ac:dyDescent="0.8">
      <c r="A18" s="4"/>
      <c r="B18" s="10"/>
      <c r="C18" s="222" t="str">
        <f>Controls!C8</f>
        <v>Table Setup/System Configuration</v>
      </c>
      <c r="D18" s="48">
        <f t="shared" si="1"/>
        <v>0</v>
      </c>
      <c r="E18" s="34">
        <f t="shared" si="2"/>
        <v>0</v>
      </c>
      <c r="F18" s="49">
        <f>Configuration!$E$20</f>
        <v>0</v>
      </c>
      <c r="G18" s="50">
        <f>IF(D18=0,0,'Core Staff'!$L$5)</f>
        <v>0</v>
      </c>
      <c r="H18" s="51">
        <f t="shared" si="3"/>
        <v>0</v>
      </c>
      <c r="I18" s="49">
        <f>Configuration!$F$20</f>
        <v>0</v>
      </c>
      <c r="J18" s="50">
        <f>Configuration!$G$20</f>
        <v>0</v>
      </c>
      <c r="K18" s="51">
        <f t="shared" si="4"/>
        <v>0</v>
      </c>
      <c r="L18" s="4"/>
      <c r="M18" s="4"/>
      <c r="N18" s="4"/>
      <c r="O18" s="4"/>
      <c r="P18" s="14"/>
    </row>
    <row r="19" spans="1:16" x14ac:dyDescent="0.8">
      <c r="A19" s="4"/>
      <c r="B19" s="10"/>
      <c r="C19" s="223" t="str">
        <f>Controls!C9</f>
        <v>Data Conversion</v>
      </c>
      <c r="D19" s="43">
        <f t="shared" si="1"/>
        <v>0</v>
      </c>
      <c r="E19" s="29">
        <f t="shared" si="2"/>
        <v>0</v>
      </c>
      <c r="F19" s="44">
        <f>Conversion!$E$20</f>
        <v>0</v>
      </c>
      <c r="G19" s="45">
        <f>IF(D19=0,0,'Core Staff'!$L$5)</f>
        <v>0</v>
      </c>
      <c r="H19" s="46">
        <f t="shared" si="3"/>
        <v>0</v>
      </c>
      <c r="I19" s="44">
        <f>Conversion!$F$20</f>
        <v>0</v>
      </c>
      <c r="J19" s="45">
        <f>Conversion!$G$20</f>
        <v>0</v>
      </c>
      <c r="K19" s="46">
        <f t="shared" si="4"/>
        <v>0</v>
      </c>
      <c r="L19" s="4"/>
      <c r="M19" s="4"/>
      <c r="N19" s="4"/>
      <c r="O19" s="4"/>
      <c r="P19" s="14"/>
    </row>
    <row r="20" spans="1:16" x14ac:dyDescent="0.8">
      <c r="A20" s="4"/>
      <c r="B20" s="10"/>
      <c r="C20" s="47" t="str">
        <f>Controls!C10</f>
        <v>Interfaces &amp; Integrations</v>
      </c>
      <c r="D20" s="48">
        <f t="shared" si="1"/>
        <v>0</v>
      </c>
      <c r="E20" s="34">
        <f t="shared" si="2"/>
        <v>0</v>
      </c>
      <c r="F20" s="49">
        <f>Interfaces!$H$20</f>
        <v>0</v>
      </c>
      <c r="G20" s="50">
        <f>IF(D20=0,0,'Core Staff'!$L$5)</f>
        <v>0</v>
      </c>
      <c r="H20" s="51">
        <f t="shared" si="3"/>
        <v>0</v>
      </c>
      <c r="I20" s="49">
        <f>Interfaces!$I$20</f>
        <v>0</v>
      </c>
      <c r="J20" s="50">
        <f>Interfaces!$J$20</f>
        <v>0</v>
      </c>
      <c r="K20" s="51">
        <f t="shared" si="4"/>
        <v>0</v>
      </c>
      <c r="L20" s="4"/>
      <c r="M20" s="4"/>
      <c r="N20" s="4"/>
      <c r="O20" s="4"/>
      <c r="P20" s="14"/>
    </row>
    <row r="21" spans="1:16" x14ac:dyDescent="0.8">
      <c r="A21" s="4"/>
      <c r="B21" s="10"/>
      <c r="C21" s="224" t="str">
        <f>Controls!C11</f>
        <v>Modifications &amp; Extensions</v>
      </c>
      <c r="D21" s="43">
        <f t="shared" si="1"/>
        <v>0</v>
      </c>
      <c r="E21" s="29">
        <f t="shared" si="2"/>
        <v>0</v>
      </c>
      <c r="F21" s="44">
        <f>Enhancements!$H$20</f>
        <v>0</v>
      </c>
      <c r="G21" s="45">
        <f>IF(D21=0,0,'Core Staff'!$L$5)</f>
        <v>0</v>
      </c>
      <c r="H21" s="46">
        <f t="shared" si="3"/>
        <v>0</v>
      </c>
      <c r="I21" s="44">
        <f>Enhancements!$I$20</f>
        <v>0</v>
      </c>
      <c r="J21" s="45">
        <f>Enhancements!$J$20</f>
        <v>0</v>
      </c>
      <c r="K21" s="46">
        <f t="shared" si="4"/>
        <v>0</v>
      </c>
      <c r="L21" s="4"/>
      <c r="M21" s="4"/>
      <c r="N21" s="4"/>
      <c r="O21" s="4"/>
      <c r="P21" s="14"/>
    </row>
    <row r="22" spans="1:16" x14ac:dyDescent="0.8">
      <c r="A22" s="4"/>
      <c r="B22" s="10"/>
      <c r="C22" s="47" t="str">
        <f>Controls!C12</f>
        <v>Reports Development</v>
      </c>
      <c r="D22" s="48">
        <f t="shared" si="1"/>
        <v>0</v>
      </c>
      <c r="E22" s="34">
        <f t="shared" si="2"/>
        <v>0</v>
      </c>
      <c r="F22" s="49">
        <f>Reports!$H$20</f>
        <v>0</v>
      </c>
      <c r="G22" s="50">
        <f>IF(D22=0,0,'Core Staff'!$L$5)</f>
        <v>0</v>
      </c>
      <c r="H22" s="51">
        <f t="shared" si="3"/>
        <v>0</v>
      </c>
      <c r="I22" s="49">
        <f>Reports!$I$20</f>
        <v>0</v>
      </c>
      <c r="J22" s="50">
        <f>Reports!$J$20</f>
        <v>0</v>
      </c>
      <c r="K22" s="51">
        <f t="shared" si="4"/>
        <v>0</v>
      </c>
      <c r="L22" s="4"/>
      <c r="M22" s="4"/>
      <c r="N22" s="4"/>
      <c r="O22" s="4"/>
      <c r="P22" s="14"/>
    </row>
    <row r="23" spans="1:16" x14ac:dyDescent="0.8">
      <c r="A23" s="4"/>
      <c r="B23" s="10"/>
      <c r="C23" s="223" t="s">
        <v>266</v>
      </c>
      <c r="D23" s="351">
        <f t="shared" ref="D23:D24" si="5">F23+I23</f>
        <v>0</v>
      </c>
      <c r="E23" s="52">
        <f t="shared" ref="E23:E24" si="6">IF(H23&amp;K23="","",H23+K23)</f>
        <v>0</v>
      </c>
      <c r="F23" s="352">
        <f>Forms!$H$20</f>
        <v>0</v>
      </c>
      <c r="G23" s="353">
        <f>IF(D23=0,0,'Core Staff'!$L$5)</f>
        <v>0</v>
      </c>
      <c r="H23" s="354">
        <f t="shared" ref="H23:H24" si="7">F23*G23</f>
        <v>0</v>
      </c>
      <c r="I23" s="352">
        <f>Forms!$I$20</f>
        <v>0</v>
      </c>
      <c r="J23" s="353">
        <f>Forms!$J$20</f>
        <v>0</v>
      </c>
      <c r="K23" s="354">
        <f t="shared" ref="K23:K24" si="8">I23*J23</f>
        <v>0</v>
      </c>
      <c r="L23" s="4"/>
      <c r="M23" s="4"/>
      <c r="N23" s="4"/>
      <c r="O23" s="4"/>
      <c r="P23" s="14"/>
    </row>
    <row r="24" spans="1:16" x14ac:dyDescent="0.8">
      <c r="A24" s="4"/>
      <c r="B24" s="10"/>
      <c r="C24" s="222" t="s">
        <v>267</v>
      </c>
      <c r="D24" s="48">
        <f t="shared" si="5"/>
        <v>0</v>
      </c>
      <c r="E24" s="34">
        <f t="shared" si="6"/>
        <v>0</v>
      </c>
      <c r="F24" s="49">
        <f>Workflows!$H$20</f>
        <v>0</v>
      </c>
      <c r="G24" s="50">
        <f>IF(D24=0,0,'Core Staff'!$L$5)</f>
        <v>0</v>
      </c>
      <c r="H24" s="51">
        <f t="shared" si="7"/>
        <v>0</v>
      </c>
      <c r="I24" s="49">
        <f>Workflows!$I$20</f>
        <v>0</v>
      </c>
      <c r="J24" s="50">
        <f>Workflows!$J$20</f>
        <v>0</v>
      </c>
      <c r="K24" s="51">
        <f t="shared" si="8"/>
        <v>0</v>
      </c>
      <c r="L24" s="4"/>
      <c r="M24" s="4"/>
      <c r="N24" s="4"/>
      <c r="O24" s="4"/>
      <c r="P24" s="14"/>
    </row>
    <row r="25" spans="1:16" x14ac:dyDescent="0.8">
      <c r="A25" s="4"/>
      <c r="B25" s="10"/>
      <c r="C25" s="42" t="str">
        <f>Controls!C13</f>
        <v>Testing/Testing Support</v>
      </c>
      <c r="D25" s="43">
        <f t="shared" si="1"/>
        <v>0</v>
      </c>
      <c r="E25" s="29">
        <f t="shared" si="2"/>
        <v>0</v>
      </c>
      <c r="F25" s="44">
        <f>Testing!$E$20</f>
        <v>0</v>
      </c>
      <c r="G25" s="45">
        <f>IF(D25=0,0,'Core Staff'!$L$5)</f>
        <v>0</v>
      </c>
      <c r="H25" s="46">
        <f t="shared" si="3"/>
        <v>0</v>
      </c>
      <c r="I25" s="44">
        <f>Testing!$F$20</f>
        <v>0</v>
      </c>
      <c r="J25" s="45">
        <f>Testing!$G$20</f>
        <v>0</v>
      </c>
      <c r="K25" s="46">
        <f t="shared" si="4"/>
        <v>0</v>
      </c>
      <c r="L25" s="4"/>
      <c r="M25" s="4"/>
      <c r="N25" s="4"/>
      <c r="O25" s="4"/>
      <c r="P25" s="14"/>
    </row>
    <row r="26" spans="1:16" x14ac:dyDescent="0.8">
      <c r="A26" s="4"/>
      <c r="B26" s="10"/>
      <c r="C26" s="47" t="str">
        <f>Controls!C14</f>
        <v>Training Development &amp; Delivery</v>
      </c>
      <c r="D26" s="48">
        <f t="shared" si="1"/>
        <v>0</v>
      </c>
      <c r="E26" s="34">
        <f t="shared" si="2"/>
        <v>0</v>
      </c>
      <c r="F26" s="49">
        <f>Training!$G$11+Training!$G$31</f>
        <v>0</v>
      </c>
      <c r="G26" s="50">
        <f>IF(D26=0,0,'Core Staff'!$L$5)</f>
        <v>0</v>
      </c>
      <c r="H26" s="51">
        <f t="shared" si="3"/>
        <v>0</v>
      </c>
      <c r="I26" s="49">
        <f>Training!$H$11+Training!$H$31</f>
        <v>0</v>
      </c>
      <c r="J26" s="50">
        <f>IF(I26=0,0,(Training!$J$11+Training!$J$31)/(Training!$H$11+Training!$H$31))</f>
        <v>0</v>
      </c>
      <c r="K26" s="51">
        <f t="shared" si="4"/>
        <v>0</v>
      </c>
      <c r="L26" s="4"/>
      <c r="M26" s="4"/>
      <c r="N26" s="4"/>
      <c r="O26" s="4"/>
      <c r="P26" s="14"/>
    </row>
    <row r="27" spans="1:16" x14ac:dyDescent="0.8">
      <c r="A27" s="4"/>
      <c r="B27" s="10"/>
      <c r="C27" s="224" t="str">
        <f>Controls!C15</f>
        <v>Organizational Change Management</v>
      </c>
      <c r="D27" s="43">
        <f t="shared" si="1"/>
        <v>0</v>
      </c>
      <c r="E27" s="29">
        <f t="shared" si="2"/>
        <v>0</v>
      </c>
      <c r="F27" s="44">
        <f>OCM!$E$20</f>
        <v>0</v>
      </c>
      <c r="G27" s="45">
        <f>IF(D27=0,0,'Core Staff'!$L$5)</f>
        <v>0</v>
      </c>
      <c r="H27" s="46">
        <f t="shared" si="3"/>
        <v>0</v>
      </c>
      <c r="I27" s="44">
        <f>OCM!$F$20</f>
        <v>0</v>
      </c>
      <c r="J27" s="45">
        <f>OCM!$G$20</f>
        <v>0</v>
      </c>
      <c r="K27" s="46">
        <f t="shared" si="4"/>
        <v>0</v>
      </c>
      <c r="L27" s="4"/>
      <c r="M27" s="4"/>
      <c r="N27" s="4"/>
      <c r="O27" s="4"/>
      <c r="P27" s="14"/>
    </row>
    <row r="28" spans="1:16" x14ac:dyDescent="0.8">
      <c r="A28" s="4"/>
      <c r="B28" s="10"/>
      <c r="C28" s="222" t="str">
        <f>Controls!C16</f>
        <v>Post-Implementation Support</v>
      </c>
      <c r="D28" s="48">
        <f t="shared" si="1"/>
        <v>0</v>
      </c>
      <c r="E28" s="34">
        <f t="shared" si="2"/>
        <v>0</v>
      </c>
      <c r="F28" s="49">
        <f>'Post Support'!$E$20</f>
        <v>0</v>
      </c>
      <c r="G28" s="50">
        <f>IF(D28=0,0,'Core Staff'!$L$5)</f>
        <v>0</v>
      </c>
      <c r="H28" s="51">
        <f t="shared" si="3"/>
        <v>0</v>
      </c>
      <c r="I28" s="49">
        <f>'Post Support'!$F$20</f>
        <v>0</v>
      </c>
      <c r="J28" s="50">
        <f>'Post Support'!$G$20</f>
        <v>0</v>
      </c>
      <c r="K28" s="51">
        <f t="shared" si="4"/>
        <v>0</v>
      </c>
      <c r="L28" s="4"/>
      <c r="M28" s="4"/>
      <c r="N28" s="4"/>
      <c r="O28" s="4"/>
      <c r="P28" s="14"/>
    </row>
    <row r="29" spans="1:16" x14ac:dyDescent="0.8">
      <c r="A29" s="4"/>
      <c r="B29" s="10"/>
      <c r="C29" s="42" t="str">
        <f>Controls!C17</f>
        <v>Other Services</v>
      </c>
      <c r="D29" s="43">
        <f t="shared" si="1"/>
        <v>0</v>
      </c>
      <c r="E29" s="29">
        <f t="shared" si="2"/>
        <v>0</v>
      </c>
      <c r="F29" s="44">
        <f>'Other Services'!$F$20</f>
        <v>0</v>
      </c>
      <c r="G29" s="45">
        <f>IF(D29=0,0,'Core Staff'!$L$5)</f>
        <v>0</v>
      </c>
      <c r="H29" s="46">
        <f t="shared" si="3"/>
        <v>0</v>
      </c>
      <c r="I29" s="44">
        <f>'Other Services'!$G$20</f>
        <v>0</v>
      </c>
      <c r="J29" s="45">
        <f>'Other Services'!$H$20</f>
        <v>0</v>
      </c>
      <c r="K29" s="46">
        <f t="shared" si="4"/>
        <v>0</v>
      </c>
      <c r="L29" s="4"/>
      <c r="M29" s="4"/>
      <c r="N29" s="4"/>
      <c r="O29" s="4"/>
      <c r="P29" s="14"/>
    </row>
    <row r="30" spans="1:16" x14ac:dyDescent="0.8">
      <c r="A30" s="4"/>
      <c r="B30" s="10"/>
      <c r="C30" s="166" t="s">
        <v>268</v>
      </c>
      <c r="D30" s="174">
        <f>SUM(D15:D29)</f>
        <v>0</v>
      </c>
      <c r="E30" s="175">
        <f>SUM(E15:E29)</f>
        <v>0</v>
      </c>
      <c r="F30" s="167">
        <f>SUM(F15:F29)</f>
        <v>0</v>
      </c>
      <c r="G30" s="176" t="str">
        <f>IF(F30=0,"",H30/F30)</f>
        <v/>
      </c>
      <c r="H30" s="175">
        <f>SUM(H15:H29)</f>
        <v>0</v>
      </c>
      <c r="I30" s="167">
        <f>SUM(I15:I29)</f>
        <v>0</v>
      </c>
      <c r="J30" s="176" t="str">
        <f t="shared" ref="J30" si="9">IF(I30=0,"",K30/I30)</f>
        <v/>
      </c>
      <c r="K30" s="175">
        <f>SUM(K15:K29)</f>
        <v>0</v>
      </c>
      <c r="L30" s="4"/>
      <c r="M30" s="4"/>
      <c r="N30" s="4"/>
      <c r="O30" s="4"/>
      <c r="P30" s="14"/>
    </row>
    <row r="31" spans="1:16" x14ac:dyDescent="0.8">
      <c r="A31" s="4"/>
      <c r="B31" s="10"/>
      <c r="C31" s="363"/>
      <c r="D31" s="363"/>
      <c r="E31" s="11"/>
      <c r="F31" s="12"/>
      <c r="G31" s="13"/>
      <c r="H31" s="11"/>
      <c r="I31" s="12"/>
      <c r="J31" s="13"/>
      <c r="K31" s="4"/>
      <c r="L31" s="4"/>
      <c r="M31" s="4"/>
      <c r="N31" s="4"/>
      <c r="O31" s="4"/>
      <c r="P31" s="14"/>
    </row>
    <row r="32" spans="1:16" s="25" customFormat="1" ht="18.5" x14ac:dyDescent="0.9">
      <c r="A32" s="15"/>
      <c r="B32" s="16"/>
      <c r="C32" s="237" t="s">
        <v>269</v>
      </c>
      <c r="D32" s="41" t="s">
        <v>270</v>
      </c>
      <c r="E32" s="39" t="s">
        <v>240</v>
      </c>
      <c r="F32" s="40" t="s">
        <v>265</v>
      </c>
      <c r="G32" s="15"/>
      <c r="H32" s="445" t="s">
        <v>271</v>
      </c>
      <c r="I32" s="445"/>
      <c r="J32" s="445"/>
      <c r="K32" s="4"/>
      <c r="L32" s="15"/>
      <c r="M32" s="15"/>
      <c r="N32" s="15"/>
      <c r="O32" s="15"/>
      <c r="P32" s="24"/>
    </row>
    <row r="33" spans="1:16" x14ac:dyDescent="0.8">
      <c r="A33" s="4"/>
      <c r="B33" s="10"/>
      <c r="C33" s="53" t="s">
        <v>272</v>
      </c>
      <c r="D33" s="29">
        <f>E15</f>
        <v>0</v>
      </c>
      <c r="E33" s="54">
        <f>D15</f>
        <v>0</v>
      </c>
      <c r="F33" s="30" t="str">
        <f>IF(E33=0,"",D33/E33)</f>
        <v/>
      </c>
      <c r="G33" s="13"/>
      <c r="H33" s="444" t="s">
        <v>273</v>
      </c>
      <c r="I33" s="444"/>
      <c r="J33" s="265">
        <f>IF('Staffing Plan'!BS65=50880,"",'Staffing Plan'!BS65)</f>
        <v>0</v>
      </c>
      <c r="K33" s="4"/>
      <c r="L33" s="4"/>
      <c r="M33" s="4"/>
      <c r="N33" s="4"/>
      <c r="O33" s="4"/>
      <c r="P33" s="14"/>
    </row>
    <row r="34" spans="1:16" x14ac:dyDescent="0.8">
      <c r="A34" s="4"/>
      <c r="B34" s="10"/>
      <c r="C34" s="55" t="s">
        <v>274</v>
      </c>
      <c r="D34" s="34">
        <f>H30-D33</f>
        <v>0</v>
      </c>
      <c r="E34" s="56">
        <f>F30-E33</f>
        <v>0</v>
      </c>
      <c r="F34" s="35" t="str">
        <f>IF(E34=0,"",D34/E34)</f>
        <v/>
      </c>
      <c r="G34" s="13"/>
      <c r="H34" s="442" t="s">
        <v>275</v>
      </c>
      <c r="I34" s="442"/>
      <c r="J34" s="256">
        <f>E39</f>
        <v>0</v>
      </c>
      <c r="K34" s="4"/>
      <c r="L34" s="4"/>
      <c r="M34" s="4"/>
      <c r="N34" s="4"/>
      <c r="O34" s="4"/>
      <c r="P34" s="14"/>
    </row>
    <row r="35" spans="1:16" x14ac:dyDescent="0.8">
      <c r="A35" s="4"/>
      <c r="B35" s="10"/>
      <c r="C35" s="53" t="s">
        <v>276</v>
      </c>
      <c r="D35" s="29">
        <f>E11</f>
        <v>0</v>
      </c>
      <c r="E35" s="54">
        <f>D11</f>
        <v>0</v>
      </c>
      <c r="F35" s="30" t="str">
        <f>IF(E35=0,"",D35/E35)</f>
        <v/>
      </c>
      <c r="G35" s="13"/>
      <c r="H35" s="443" t="s">
        <v>277</v>
      </c>
      <c r="I35" s="443"/>
      <c r="J35" s="266">
        <f>IF(J33="","",J33-J34)</f>
        <v>0</v>
      </c>
      <c r="K35" s="4"/>
      <c r="L35" s="4"/>
      <c r="M35" s="4"/>
      <c r="N35" s="4"/>
      <c r="O35" s="4"/>
      <c r="P35" s="14"/>
    </row>
    <row r="36" spans="1:16" x14ac:dyDescent="0.8">
      <c r="A36" s="4"/>
      <c r="B36" s="10"/>
      <c r="C36" s="55" t="s">
        <v>262</v>
      </c>
      <c r="D36" s="34">
        <f>K30</f>
        <v>0</v>
      </c>
      <c r="E36" s="56">
        <f>I30</f>
        <v>0</v>
      </c>
      <c r="F36" s="35" t="str">
        <f>IF(E36=0,"",D36/E36)</f>
        <v/>
      </c>
      <c r="G36" s="13"/>
      <c r="H36" s="4"/>
      <c r="I36" s="4"/>
      <c r="J36" s="4"/>
      <c r="K36" s="4"/>
      <c r="L36" s="4"/>
      <c r="M36" s="4"/>
      <c r="N36" s="4"/>
      <c r="O36" s="4"/>
      <c r="P36" s="14"/>
    </row>
    <row r="37" spans="1:16" x14ac:dyDescent="0.8">
      <c r="A37" s="4"/>
      <c r="B37" s="10"/>
      <c r="C37" s="224" t="s">
        <v>40</v>
      </c>
      <c r="D37" s="29">
        <f>Travel!G21</f>
        <v>0</v>
      </c>
      <c r="E37" s="431"/>
      <c r="F37" s="432"/>
      <c r="G37" s="13"/>
      <c r="H37" s="4"/>
      <c r="I37" s="4"/>
      <c r="J37" s="4"/>
      <c r="K37" s="4"/>
      <c r="L37" s="4"/>
      <c r="M37" s="4"/>
      <c r="N37" s="4"/>
      <c r="O37" s="4"/>
      <c r="P37" s="14"/>
    </row>
    <row r="38" spans="1:16" ht="16.75" thickBot="1" x14ac:dyDescent="0.95">
      <c r="A38" s="4"/>
      <c r="B38" s="10"/>
      <c r="C38" s="257" t="s">
        <v>43</v>
      </c>
      <c r="D38" s="180">
        <f>Contingency!G21</f>
        <v>0</v>
      </c>
      <c r="E38" s="433"/>
      <c r="F38" s="434"/>
      <c r="G38" s="13"/>
      <c r="H38" s="4"/>
      <c r="I38" s="4"/>
      <c r="J38" s="4"/>
      <c r="K38" s="4"/>
      <c r="L38" s="4"/>
      <c r="M38" s="4"/>
      <c r="N38" s="4"/>
      <c r="O38" s="4"/>
      <c r="P38" s="14"/>
    </row>
    <row r="39" spans="1:16" ht="16.75" thickTop="1" x14ac:dyDescent="0.8">
      <c r="A39" s="4"/>
      <c r="B39" s="10"/>
      <c r="C39" s="166" t="s">
        <v>278</v>
      </c>
      <c r="D39" s="168">
        <f>SUM(D33:D37)</f>
        <v>0</v>
      </c>
      <c r="E39" s="167">
        <f>SUM(E33:E37)</f>
        <v>0</v>
      </c>
      <c r="F39" s="169" t="str">
        <f>IF(E39=0,"",SUM(D33:D36)/E39)</f>
        <v/>
      </c>
      <c r="G39" s="13"/>
      <c r="H39" s="4"/>
      <c r="I39" s="4"/>
      <c r="J39" s="4"/>
      <c r="K39" s="4"/>
      <c r="L39" s="4"/>
      <c r="M39" s="4"/>
      <c r="N39" s="4"/>
      <c r="O39" s="4"/>
      <c r="P39" s="14"/>
    </row>
    <row r="40" spans="1:16" x14ac:dyDescent="0.8">
      <c r="A40" s="4"/>
      <c r="B40" s="10"/>
      <c r="C40" s="4"/>
      <c r="D40" s="4"/>
      <c r="E40" s="11"/>
      <c r="F40" s="12"/>
      <c r="G40" s="13"/>
      <c r="H40" s="11"/>
      <c r="I40" s="12"/>
      <c r="J40" s="13"/>
      <c r="K40" s="4"/>
      <c r="L40" s="4"/>
      <c r="M40" s="4"/>
      <c r="N40" s="4"/>
      <c r="O40" s="4"/>
      <c r="P40" s="14"/>
    </row>
    <row r="41" spans="1:16" s="25" customFormat="1" ht="18.5" x14ac:dyDescent="0.9">
      <c r="A41" s="15"/>
      <c r="B41" s="16"/>
      <c r="C41" s="237" t="s">
        <v>279</v>
      </c>
      <c r="D41" s="360" t="s">
        <v>280</v>
      </c>
      <c r="E41" s="237" t="s">
        <v>264</v>
      </c>
      <c r="F41" s="237" t="s">
        <v>281</v>
      </c>
      <c r="G41" s="237" t="s">
        <v>282</v>
      </c>
      <c r="H41" s="237" t="s">
        <v>283</v>
      </c>
      <c r="I41" s="237" t="s">
        <v>284</v>
      </c>
      <c r="J41" s="237" t="s">
        <v>285</v>
      </c>
      <c r="K41" s="237" t="s">
        <v>286</v>
      </c>
      <c r="L41" s="237" t="s">
        <v>287</v>
      </c>
      <c r="M41" s="17" t="s">
        <v>288</v>
      </c>
      <c r="N41" s="364" t="s">
        <v>289</v>
      </c>
      <c r="O41" s="237" t="s">
        <v>290</v>
      </c>
      <c r="P41" s="14"/>
    </row>
    <row r="42" spans="1:16" x14ac:dyDescent="0.8">
      <c r="A42" s="4"/>
      <c r="B42" s="10"/>
      <c r="C42" s="57" t="str">
        <f>C32</f>
        <v>Professional Services</v>
      </c>
      <c r="D42" s="52">
        <f>SUM(E42:O42)</f>
        <v>0</v>
      </c>
      <c r="E42" s="52">
        <f>D39</f>
        <v>0</v>
      </c>
      <c r="F42" s="358"/>
      <c r="G42" s="359"/>
      <c r="H42" s="359"/>
      <c r="I42" s="359"/>
      <c r="J42" s="359"/>
      <c r="K42" s="359"/>
      <c r="L42" s="359"/>
      <c r="M42" s="359"/>
      <c r="N42" s="359"/>
      <c r="O42" s="366"/>
      <c r="P42" s="14"/>
    </row>
    <row r="43" spans="1:16" x14ac:dyDescent="0.8">
      <c r="A43" s="4"/>
      <c r="B43" s="10"/>
      <c r="C43" s="47" t="s">
        <v>291</v>
      </c>
      <c r="D43" s="52">
        <f t="shared" ref="D43:D46" si="10">SUM(E43:O43)</f>
        <v>0</v>
      </c>
      <c r="E43" s="34">
        <f>Licenses!I39</f>
        <v>0</v>
      </c>
      <c r="F43" s="51">
        <f>Licenses!K39</f>
        <v>0</v>
      </c>
      <c r="G43" s="51">
        <f>Licenses!L39</f>
        <v>0</v>
      </c>
      <c r="H43" s="51">
        <f>Licenses!M39</f>
        <v>0</v>
      </c>
      <c r="I43" s="51">
        <f>Licenses!N39</f>
        <v>0</v>
      </c>
      <c r="J43" s="51">
        <f>Licenses!O39</f>
        <v>0</v>
      </c>
      <c r="K43" s="51">
        <f>Licenses!P39</f>
        <v>0</v>
      </c>
      <c r="L43" s="51">
        <f>Licenses!Q39</f>
        <v>0</v>
      </c>
      <c r="M43" s="51">
        <f>Licenses!R39</f>
        <v>0</v>
      </c>
      <c r="N43" s="51">
        <f>Licenses!S39</f>
        <v>0</v>
      </c>
      <c r="O43" s="51">
        <f>Licenses!T39</f>
        <v>0</v>
      </c>
      <c r="P43" s="14"/>
    </row>
    <row r="44" spans="1:16" x14ac:dyDescent="0.8">
      <c r="A44" s="4"/>
      <c r="B44" s="10"/>
      <c r="C44" s="57" t="s">
        <v>292</v>
      </c>
      <c r="D44" s="52">
        <f t="shared" si="10"/>
        <v>0</v>
      </c>
      <c r="E44" s="52">
        <f>Hosting!L21</f>
        <v>0</v>
      </c>
      <c r="F44" s="46">
        <f>Hosting!N21</f>
        <v>0</v>
      </c>
      <c r="G44" s="46">
        <f>Hosting!O21</f>
        <v>0</v>
      </c>
      <c r="H44" s="46">
        <f>Hosting!P21</f>
        <v>0</v>
      </c>
      <c r="I44" s="46">
        <f>Hosting!Q21</f>
        <v>0</v>
      </c>
      <c r="J44" s="46">
        <f>Hosting!R21</f>
        <v>0</v>
      </c>
      <c r="K44" s="46">
        <f>Hosting!S21</f>
        <v>0</v>
      </c>
      <c r="L44" s="46">
        <f>Hosting!T21</f>
        <v>0</v>
      </c>
      <c r="M44" s="46">
        <f>Hosting!U21</f>
        <v>0</v>
      </c>
      <c r="N44" s="46">
        <f>Hosting!V21</f>
        <v>0</v>
      </c>
      <c r="O44" s="46">
        <f>Hosting!W21</f>
        <v>0</v>
      </c>
      <c r="P44" s="14"/>
    </row>
    <row r="45" spans="1:16" x14ac:dyDescent="0.8">
      <c r="A45" s="4"/>
      <c r="B45" s="10"/>
      <c r="C45" s="47" t="s">
        <v>293</v>
      </c>
      <c r="D45" s="52">
        <f t="shared" si="10"/>
        <v>0</v>
      </c>
      <c r="E45" s="34">
        <f>'Other Costs'!G21</f>
        <v>0</v>
      </c>
      <c r="F45" s="51">
        <f>'Other Costs'!J21</f>
        <v>0</v>
      </c>
      <c r="G45" s="51">
        <f>'Other Costs'!K21</f>
        <v>0</v>
      </c>
      <c r="H45" s="51">
        <f>'Other Costs'!L21</f>
        <v>0</v>
      </c>
      <c r="I45" s="51">
        <f>'Other Costs'!M21</f>
        <v>0</v>
      </c>
      <c r="J45" s="51">
        <f>'Other Costs'!N21</f>
        <v>0</v>
      </c>
      <c r="K45" s="51">
        <f>'Other Costs'!O21</f>
        <v>0</v>
      </c>
      <c r="L45" s="51">
        <f>'Other Costs'!P21</f>
        <v>0</v>
      </c>
      <c r="M45" s="51">
        <f>'Other Costs'!Q21</f>
        <v>0</v>
      </c>
      <c r="N45" s="51">
        <f>'Other Costs'!R21</f>
        <v>0</v>
      </c>
      <c r="O45" s="51">
        <f>'Other Costs'!S21</f>
        <v>0</v>
      </c>
      <c r="P45" s="14"/>
    </row>
    <row r="46" spans="1:16" ht="16.75" thickBot="1" x14ac:dyDescent="0.95">
      <c r="A46" s="4"/>
      <c r="B46" s="10"/>
      <c r="C46" s="177" t="s">
        <v>294</v>
      </c>
      <c r="D46" s="52">
        <f t="shared" si="10"/>
        <v>0</v>
      </c>
      <c r="E46" s="178"/>
      <c r="F46" s="179">
        <f>'Managed Services'!G21</f>
        <v>0</v>
      </c>
      <c r="G46" s="179">
        <f>'Managed Services'!H21</f>
        <v>0</v>
      </c>
      <c r="H46" s="179">
        <f>'Managed Services'!I21</f>
        <v>0</v>
      </c>
      <c r="I46" s="179">
        <f>'Managed Services'!J21</f>
        <v>0</v>
      </c>
      <c r="J46" s="179">
        <f>'Managed Services'!K21</f>
        <v>0</v>
      </c>
      <c r="K46" s="179">
        <f>'Managed Services'!L21</f>
        <v>0</v>
      </c>
      <c r="L46" s="179">
        <f>'Managed Services'!M21</f>
        <v>0</v>
      </c>
      <c r="M46" s="179">
        <f>'Managed Services'!N21</f>
        <v>0</v>
      </c>
      <c r="N46" s="179">
        <f>'Managed Services'!O21</f>
        <v>0</v>
      </c>
      <c r="O46" s="179">
        <f>'Managed Services'!P21</f>
        <v>0</v>
      </c>
      <c r="P46" s="14"/>
    </row>
    <row r="47" spans="1:16" ht="16.75" thickTop="1" x14ac:dyDescent="0.8">
      <c r="A47" s="4"/>
      <c r="B47" s="10"/>
      <c r="C47" s="166" t="s">
        <v>295</v>
      </c>
      <c r="D47" s="168">
        <f t="shared" ref="D47" si="11">SUM(E47:J47)</f>
        <v>0</v>
      </c>
      <c r="E47" s="168">
        <f>SUM(E42:E46)</f>
        <v>0</v>
      </c>
      <c r="F47" s="168">
        <f t="shared" ref="F47:I47" si="12">SUM(F42:F46)</f>
        <v>0</v>
      </c>
      <c r="G47" s="168">
        <f t="shared" si="12"/>
        <v>0</v>
      </c>
      <c r="H47" s="168">
        <f t="shared" si="12"/>
        <v>0</v>
      </c>
      <c r="I47" s="168">
        <f t="shared" si="12"/>
        <v>0</v>
      </c>
      <c r="J47" s="168">
        <f t="shared" ref="J47:O47" si="13">SUM(J42:J46)</f>
        <v>0</v>
      </c>
      <c r="K47" s="168">
        <f t="shared" si="13"/>
        <v>0</v>
      </c>
      <c r="L47" s="168">
        <f t="shared" si="13"/>
        <v>0</v>
      </c>
      <c r="M47" s="168">
        <f t="shared" si="13"/>
        <v>0</v>
      </c>
      <c r="N47" s="365">
        <f t="shared" si="13"/>
        <v>0</v>
      </c>
      <c r="O47" s="367">
        <f t="shared" si="13"/>
        <v>0</v>
      </c>
      <c r="P47" s="14"/>
    </row>
    <row r="48" spans="1:16" ht="16.75" thickBot="1" x14ac:dyDescent="0.95">
      <c r="A48" s="4"/>
      <c r="B48" s="58"/>
      <c r="C48" s="59"/>
      <c r="D48" s="59"/>
      <c r="E48" s="60"/>
      <c r="F48" s="61"/>
      <c r="G48" s="62"/>
      <c r="H48" s="60"/>
      <c r="I48" s="61"/>
      <c r="J48" s="62"/>
      <c r="K48" s="59"/>
      <c r="L48" s="62"/>
      <c r="M48" s="59"/>
      <c r="N48" s="62"/>
      <c r="O48" s="59"/>
      <c r="P48" s="63"/>
    </row>
    <row r="49" spans="1:13" x14ac:dyDescent="0.8">
      <c r="A49" s="4"/>
      <c r="B49" s="4"/>
      <c r="C49" s="4"/>
      <c r="D49" s="4"/>
      <c r="E49" s="64"/>
      <c r="F49" s="65"/>
      <c r="G49" s="31"/>
      <c r="H49" s="64"/>
      <c r="I49" s="65"/>
      <c r="J49" s="31"/>
      <c r="K49" s="4"/>
      <c r="L49" s="4"/>
      <c r="M49" s="4"/>
    </row>
    <row r="50" spans="1:13" x14ac:dyDescent="0.8">
      <c r="A50" s="4"/>
      <c r="B50" s="4"/>
      <c r="C50" s="4"/>
      <c r="D50" s="4"/>
      <c r="E50" s="64"/>
      <c r="F50" s="65"/>
      <c r="G50" s="31"/>
      <c r="H50" s="64"/>
      <c r="I50" s="65"/>
      <c r="J50" s="31"/>
      <c r="K50" s="4"/>
      <c r="L50" s="4"/>
      <c r="M50" s="4"/>
    </row>
    <row r="51" spans="1:13" x14ac:dyDescent="0.8">
      <c r="A51" s="4"/>
      <c r="B51" s="4"/>
      <c r="C51" s="4"/>
      <c r="D51" s="4"/>
      <c r="E51" s="64"/>
      <c r="F51" s="65"/>
      <c r="G51" s="31"/>
      <c r="H51" s="64"/>
      <c r="I51" s="65"/>
      <c r="J51" s="31"/>
      <c r="K51" s="4"/>
      <c r="L51" s="4"/>
      <c r="M51" s="4"/>
    </row>
    <row r="52" spans="1:13" x14ac:dyDescent="0.8">
      <c r="A52" s="4"/>
      <c r="B52" s="4"/>
      <c r="K52" s="4"/>
      <c r="L52" s="4"/>
      <c r="M52" s="4"/>
    </row>
    <row r="53" spans="1:13" x14ac:dyDescent="0.8">
      <c r="M53" s="4"/>
    </row>
  </sheetData>
  <mergeCells count="13">
    <mergeCell ref="G3:H3"/>
    <mergeCell ref="I3:K3"/>
    <mergeCell ref="B2:P2"/>
    <mergeCell ref="E37:F38"/>
    <mergeCell ref="C5:K5"/>
    <mergeCell ref="F13:H13"/>
    <mergeCell ref="I13:K13"/>
    <mergeCell ref="C13:C14"/>
    <mergeCell ref="D13:E13"/>
    <mergeCell ref="H34:I34"/>
    <mergeCell ref="H35:I35"/>
    <mergeCell ref="H33:I33"/>
    <mergeCell ref="H32:J32"/>
  </mergeCells>
  <phoneticPr fontId="40" type="noConversion"/>
  <hyperlinks>
    <hyperlink ref="C15" location="'Core Staff'!B4" display="'Core Staff'!B4" xr:uid="{F2A1B33E-54B3-49FD-ACD6-12982083DD68}"/>
    <hyperlink ref="C20" location="Interfaces!B4" display="Interfaces!B4" xr:uid="{C57CA060-C1FF-4887-8D95-D3401C23D9C5}"/>
    <hyperlink ref="C21" location="Enhancements!A1" display="Enhancements!A1" xr:uid="{8DBEB9E5-74FA-4B4F-9842-D3EAF12F63FD}"/>
    <hyperlink ref="C25" location="Testing!B4" display="Testing!B4" xr:uid="{D4336311-9B37-4BDB-8908-6612D4DB607B}"/>
    <hyperlink ref="C26" location="Training!B4" display="Training!B4" xr:uid="{BB9EEA0A-C0EA-42F4-9382-5855F70ABD66}"/>
    <hyperlink ref="C29" location="'Other Services'!B4" display="'Other Services'!B4" xr:uid="{C48BEB24-0D8B-40BE-84AA-2593B14CCDC3}"/>
    <hyperlink ref="C43" location="Licenses!B5" display="Product Licenses &amp; Maintenance" xr:uid="{DD503A7A-132F-4F4C-A511-DAA2C3ACA637}"/>
    <hyperlink ref="C44" location="Hosting!B5" display="Hosting Start-up &amp; Annual Charges" xr:uid="{E8BA47EF-D6B6-4F59-B007-DDD070E96652}"/>
    <hyperlink ref="C45" location="'Other Costs'!B5" display="Other Project Costs &amp; Annual Charges" xr:uid="{CB320363-28E5-479D-B240-9B650240FE7B}"/>
    <hyperlink ref="C46" location="'Managed Services'!B5" display="Managed Services Annual Charges" xr:uid="{C8C594E5-D96E-4819-9EC2-B47BDD27995E}"/>
    <hyperlink ref="C42" location="'Service Categories'!A1" display="'Service Categories'!A1" xr:uid="{957F618E-BB9B-4503-93D6-89AA4847E9E2}"/>
    <hyperlink ref="C8" location="'Core Staff'!B3" display="Core Staff - Project Management" xr:uid="{7806E1CC-62B4-4118-B97C-7F7B7B14149D}"/>
    <hyperlink ref="C9" location="'Core Staff'!B12" display="Core Staff - Other" xr:uid="{1D0B75C3-4626-4F0E-94A9-4EA475EEC3DA}"/>
    <hyperlink ref="C16" location="'Tech Support'!C5" display="'Tech Support'!C5" xr:uid="{711A6258-24D5-4314-A5C1-3C0B4B018203}"/>
    <hyperlink ref="C17" location="Discovery!A1" display="Discovery!A1" xr:uid="{FFEE4C1F-3242-4D24-9840-C0A0982855C2}"/>
    <hyperlink ref="C18" location="Configuration!C7" display="Configuration!C7" xr:uid="{B5909A15-C7EF-4CF6-AE08-31FEF8120655}"/>
    <hyperlink ref="C19" location="Conversion!C8" display="Conversion!C8" xr:uid="{320CBEB1-4374-4DD9-9841-DB43F959D4BB}"/>
    <hyperlink ref="C27" location="OCM!C14" display="OCM!C14" xr:uid="{617950B5-5127-4853-84D9-96B307270F73}"/>
    <hyperlink ref="C28" location="'Post Support'!C15" display="'Post Support'!C15" xr:uid="{7A024299-E168-4CBE-9D71-AD11B877E9A7}"/>
    <hyperlink ref="C37" location="Travel!A1" display="Travel" xr:uid="{9C78A1F9-43FE-4AAB-ADEF-1BCAA645A37F}"/>
    <hyperlink ref="C38" location="Contingency!A1" display="Contingency" xr:uid="{F6B40AE9-CA9D-4A5C-963A-61C1A1095CCF}"/>
    <hyperlink ref="C22" location="Reports!B4" display="Reports!B4" xr:uid="{B1206B2A-E5CC-4D4D-860C-6EA9D22C2BE8}"/>
    <hyperlink ref="C24" location="Workflows!C24" display="Workflows Development" xr:uid="{9DE298BA-936D-4F52-9702-CEC554199847}"/>
    <hyperlink ref="C23" location="Forms!C23" display="Forms Development" xr:uid="{3CA6C401-F25F-472F-B0F2-D7767FB6A972}"/>
  </hyperlinks>
  <pageMargins left="0.25" right="0.25" top="0.75" bottom="0.75" header="0.3" footer="0.3"/>
  <pageSetup scale="67" orientation="landscape" r:id="rId1"/>
  <ignoredErrors>
    <ignoredError sqref="F48:I52 F31:I31 F40:I41 F43:F45 F42"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5969C0-08F4-467A-89F7-C616E31607B5}">
          <x14:formula1>
            <xm:f>Controls!$Z$3:$AF$3</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1DF5-D99D-4BF7-9879-6C76A2DAC7DE}">
  <sheetPr codeName="Sheet5">
    <pageSetUpPr fitToPage="1"/>
  </sheetPr>
  <dimension ref="A1:M21"/>
  <sheetViews>
    <sheetView workbookViewId="0">
      <selection activeCell="F3" sqref="F3:F4"/>
    </sheetView>
  </sheetViews>
  <sheetFormatPr defaultColWidth="8.7265625" defaultRowHeight="14.75" x14ac:dyDescent="0.75"/>
  <cols>
    <col min="1" max="1" width="5" style="86" customWidth="1"/>
    <col min="2" max="2" width="19.26953125" style="70" customWidth="1"/>
    <col min="3" max="3" width="20.7265625" style="86" customWidth="1"/>
    <col min="4" max="4" width="3" style="96" bestFit="1" customWidth="1"/>
    <col min="5" max="5" width="9.7265625" style="86" customWidth="1"/>
    <col min="6" max="6" width="13.40625" style="97" customWidth="1"/>
    <col min="7" max="7" width="13.40625" style="70" customWidth="1"/>
    <col min="8" max="8" width="30.86328125" style="88" customWidth="1"/>
    <col min="9" max="16384" width="8.7265625" style="70"/>
  </cols>
  <sheetData>
    <row r="1" spans="1:13" ht="1.7" customHeight="1" x14ac:dyDescent="0.75">
      <c r="A1" s="69">
        <v>5</v>
      </c>
      <c r="B1" s="69">
        <f>COLUMN()</f>
        <v>2</v>
      </c>
      <c r="C1" s="69">
        <f>COLUMN()</f>
        <v>3</v>
      </c>
      <c r="D1" s="69">
        <f>COLUMN()</f>
        <v>4</v>
      </c>
      <c r="E1" s="69">
        <f>COLUMN()</f>
        <v>5</v>
      </c>
      <c r="F1" s="69">
        <f>COLUMN()</f>
        <v>6</v>
      </c>
      <c r="G1" s="69">
        <f>COLUMN()</f>
        <v>7</v>
      </c>
      <c r="H1" s="69">
        <f>COLUMN()</f>
        <v>8</v>
      </c>
      <c r="I1" s="89"/>
      <c r="J1" s="89"/>
      <c r="K1" s="89"/>
      <c r="L1" s="89"/>
      <c r="M1" s="89"/>
    </row>
    <row r="2" spans="1:13" ht="31.25" x14ac:dyDescent="1.45">
      <c r="A2" s="424" t="s">
        <v>314</v>
      </c>
      <c r="B2" s="424"/>
      <c r="C2" s="424"/>
      <c r="D2" s="424"/>
      <c r="E2" s="424"/>
      <c r="F2" s="424"/>
      <c r="G2" s="424"/>
      <c r="H2" s="424"/>
      <c r="I2" s="89"/>
      <c r="J2" s="89"/>
      <c r="K2" s="89"/>
      <c r="L2" s="89"/>
      <c r="M2" s="89"/>
    </row>
    <row r="3" spans="1:13" s="89" customFormat="1" ht="17.45" customHeight="1" x14ac:dyDescent="0.75">
      <c r="A3" s="448" t="s">
        <v>172</v>
      </c>
      <c r="B3" s="448" t="s">
        <v>315</v>
      </c>
      <c r="C3" s="446" t="s">
        <v>93</v>
      </c>
      <c r="D3" s="449" t="s">
        <v>114</v>
      </c>
      <c r="E3" s="446" t="s">
        <v>316</v>
      </c>
      <c r="F3" s="446" t="s">
        <v>317</v>
      </c>
      <c r="G3" s="448" t="s">
        <v>318</v>
      </c>
      <c r="H3" s="451" t="s">
        <v>301</v>
      </c>
    </row>
    <row r="4" spans="1:13" s="89" customFormat="1" ht="15.95" customHeight="1" x14ac:dyDescent="0.75">
      <c r="A4" s="448"/>
      <c r="B4" s="448"/>
      <c r="C4" s="447"/>
      <c r="D4" s="450"/>
      <c r="E4" s="447"/>
      <c r="F4" s="447"/>
      <c r="G4" s="448"/>
      <c r="H4" s="452"/>
    </row>
    <row r="5" spans="1:13" ht="15" customHeight="1" x14ac:dyDescent="0.75">
      <c r="A5" s="73">
        <v>1</v>
      </c>
      <c r="B5" s="90"/>
      <c r="C5" s="78"/>
      <c r="D5" s="91" t="str">
        <f>IF(C5="","",VLOOKUP(C5,Controls!$W:$Y,2,FALSE))</f>
        <v/>
      </c>
      <c r="E5" s="78"/>
      <c r="F5" s="93"/>
      <c r="G5" s="104" t="str">
        <f>IF(E5="","",E5*F5)</f>
        <v/>
      </c>
      <c r="H5" s="94"/>
    </row>
    <row r="6" spans="1:13" ht="15" customHeight="1" x14ac:dyDescent="0.75">
      <c r="A6" s="78">
        <f>A5+1</f>
        <v>2</v>
      </c>
      <c r="B6" s="90"/>
      <c r="C6" s="78"/>
      <c r="D6" s="91" t="str">
        <f>IF(C6="","",VLOOKUP(C6,Controls!$W:$Y,2,FALSE))</f>
        <v/>
      </c>
      <c r="E6" s="78"/>
      <c r="F6" s="93"/>
      <c r="G6" s="104" t="str">
        <f t="shared" ref="G6:G20" si="0">IF(E6="","",E6*F6)</f>
        <v/>
      </c>
      <c r="H6" s="94"/>
    </row>
    <row r="7" spans="1:13" ht="15" customHeight="1" x14ac:dyDescent="0.75">
      <c r="A7" s="78">
        <f t="shared" ref="A7:A19" si="1">A6+1</f>
        <v>3</v>
      </c>
      <c r="B7" s="90"/>
      <c r="C7" s="78"/>
      <c r="D7" s="91" t="str">
        <f>IF(C7="","",VLOOKUP(C7,Controls!$W:$Y,2,FALSE))</f>
        <v/>
      </c>
      <c r="E7" s="78"/>
      <c r="F7" s="93"/>
      <c r="G7" s="104" t="str">
        <f t="shared" si="0"/>
        <v/>
      </c>
      <c r="H7" s="94"/>
    </row>
    <row r="8" spans="1:13" ht="15" customHeight="1" x14ac:dyDescent="0.75">
      <c r="A8" s="78">
        <f t="shared" si="1"/>
        <v>4</v>
      </c>
      <c r="B8" s="90"/>
      <c r="C8" s="78"/>
      <c r="D8" s="91" t="str">
        <f>IF(C8="","",VLOOKUP(C8,Controls!$W:$Y,2,FALSE))</f>
        <v/>
      </c>
      <c r="E8" s="78"/>
      <c r="F8" s="93"/>
      <c r="G8" s="104" t="str">
        <f t="shared" si="0"/>
        <v/>
      </c>
      <c r="H8" s="94"/>
    </row>
    <row r="9" spans="1:13" ht="15" customHeight="1" x14ac:dyDescent="0.75">
      <c r="A9" s="78">
        <f t="shared" si="1"/>
        <v>5</v>
      </c>
      <c r="B9" s="90"/>
      <c r="C9" s="78"/>
      <c r="D9" s="91" t="str">
        <f>IF(C9="","",VLOOKUP(C9,Controls!$W:$Y,2,FALSE))</f>
        <v/>
      </c>
      <c r="E9" s="78"/>
      <c r="F9" s="93"/>
      <c r="G9" s="104" t="str">
        <f t="shared" si="0"/>
        <v/>
      </c>
      <c r="H9" s="94"/>
    </row>
    <row r="10" spans="1:13" ht="15" customHeight="1" x14ac:dyDescent="0.75">
      <c r="A10" s="78">
        <f t="shared" si="1"/>
        <v>6</v>
      </c>
      <c r="B10" s="113"/>
      <c r="C10" s="78"/>
      <c r="D10" s="91" t="str">
        <f>IF(C10="","",VLOOKUP(C10,Controls!$W:$Y,2,FALSE))</f>
        <v/>
      </c>
      <c r="E10" s="78"/>
      <c r="F10" s="93"/>
      <c r="G10" s="104" t="str">
        <f t="shared" si="0"/>
        <v/>
      </c>
      <c r="H10" s="94"/>
    </row>
    <row r="11" spans="1:13" ht="15" customHeight="1" x14ac:dyDescent="0.75">
      <c r="A11" s="78">
        <f t="shared" si="1"/>
        <v>7</v>
      </c>
      <c r="B11" s="113"/>
      <c r="C11" s="73"/>
      <c r="D11" s="91" t="str">
        <f>IF(C11="","",VLOOKUP(C11,Controls!$W:$Y,2,FALSE))</f>
        <v/>
      </c>
      <c r="E11" s="78"/>
      <c r="F11" s="93"/>
      <c r="G11" s="104" t="str">
        <f t="shared" si="0"/>
        <v/>
      </c>
      <c r="H11" s="94"/>
    </row>
    <row r="12" spans="1:13" ht="15" customHeight="1" x14ac:dyDescent="0.75">
      <c r="A12" s="78">
        <f t="shared" si="1"/>
        <v>8</v>
      </c>
      <c r="B12" s="90"/>
      <c r="C12" s="73"/>
      <c r="D12" s="91" t="str">
        <f>IF(C12="","",VLOOKUP(C12,Controls!$W:$Y,2,FALSE))</f>
        <v/>
      </c>
      <c r="E12" s="78"/>
      <c r="F12" s="93"/>
      <c r="G12" s="104" t="str">
        <f t="shared" si="0"/>
        <v/>
      </c>
      <c r="H12" s="94"/>
    </row>
    <row r="13" spans="1:13" ht="15" customHeight="1" x14ac:dyDescent="0.75">
      <c r="A13" s="78">
        <f t="shared" si="1"/>
        <v>9</v>
      </c>
      <c r="B13" s="90"/>
      <c r="C13" s="73"/>
      <c r="D13" s="91" t="str">
        <f>IF(C13="","",VLOOKUP(C13,Controls!$W:$Y,2,FALSE))</f>
        <v/>
      </c>
      <c r="E13" s="78"/>
      <c r="F13" s="93"/>
      <c r="G13" s="104" t="str">
        <f t="shared" si="0"/>
        <v/>
      </c>
      <c r="H13" s="94"/>
    </row>
    <row r="14" spans="1:13" ht="15" customHeight="1" x14ac:dyDescent="0.75">
      <c r="A14" s="78">
        <f t="shared" si="1"/>
        <v>10</v>
      </c>
      <c r="B14" s="90"/>
      <c r="C14" s="73"/>
      <c r="D14" s="91" t="str">
        <f>IF(C14="","",VLOOKUP(C14,Controls!$W:$Y,2,FALSE))</f>
        <v/>
      </c>
      <c r="E14" s="78"/>
      <c r="F14" s="93"/>
      <c r="G14" s="104" t="str">
        <f t="shared" si="0"/>
        <v/>
      </c>
      <c r="H14" s="94"/>
    </row>
    <row r="15" spans="1:13" ht="15" customHeight="1" x14ac:dyDescent="0.75">
      <c r="A15" s="78">
        <f t="shared" si="1"/>
        <v>11</v>
      </c>
      <c r="B15" s="90"/>
      <c r="C15" s="73"/>
      <c r="D15" s="91" t="str">
        <f>IF(C15="","",VLOOKUP(C15,Controls!$W:$Y,2,FALSE))</f>
        <v/>
      </c>
      <c r="E15" s="78"/>
      <c r="F15" s="93"/>
      <c r="G15" s="104" t="str">
        <f t="shared" si="0"/>
        <v/>
      </c>
      <c r="H15" s="94"/>
    </row>
    <row r="16" spans="1:13" ht="15" customHeight="1" x14ac:dyDescent="0.75">
      <c r="A16" s="78">
        <f t="shared" si="1"/>
        <v>12</v>
      </c>
      <c r="B16" s="90"/>
      <c r="C16" s="73"/>
      <c r="D16" s="91" t="str">
        <f>IF(C16="","",VLOOKUP(C16,Controls!$W:$Y,2,FALSE))</f>
        <v/>
      </c>
      <c r="E16" s="78"/>
      <c r="F16" s="93"/>
      <c r="G16" s="104" t="str">
        <f t="shared" si="0"/>
        <v/>
      </c>
      <c r="H16" s="94"/>
    </row>
    <row r="17" spans="1:8" ht="15" customHeight="1" x14ac:dyDescent="0.75">
      <c r="A17" s="78">
        <f t="shared" si="1"/>
        <v>13</v>
      </c>
      <c r="B17" s="90"/>
      <c r="C17" s="73"/>
      <c r="D17" s="91" t="str">
        <f>IF(C17="","",VLOOKUP(C17,Controls!$W:$Y,2,FALSE))</f>
        <v/>
      </c>
      <c r="E17" s="78"/>
      <c r="F17" s="93"/>
      <c r="G17" s="104" t="str">
        <f t="shared" si="0"/>
        <v/>
      </c>
      <c r="H17" s="94"/>
    </row>
    <row r="18" spans="1:8" ht="15" customHeight="1" x14ac:dyDescent="0.75">
      <c r="A18" s="78">
        <f t="shared" si="1"/>
        <v>14</v>
      </c>
      <c r="B18" s="90"/>
      <c r="C18" s="73"/>
      <c r="D18" s="91" t="str">
        <f>IF(C18="","",VLOOKUP(C18,Controls!$W:$Y,2,FALSE))</f>
        <v/>
      </c>
      <c r="E18" s="78"/>
      <c r="F18" s="93"/>
      <c r="G18" s="104" t="str">
        <f t="shared" si="0"/>
        <v/>
      </c>
      <c r="H18" s="94"/>
    </row>
    <row r="19" spans="1:8" ht="15" customHeight="1" x14ac:dyDescent="0.75">
      <c r="A19" s="78">
        <f t="shared" si="1"/>
        <v>15</v>
      </c>
      <c r="B19" s="90"/>
      <c r="C19" s="73"/>
      <c r="D19" s="91" t="str">
        <f>IF(C19="","",VLOOKUP(C19,Controls!$W:$Y,2,FALSE))</f>
        <v/>
      </c>
      <c r="E19" s="78"/>
      <c r="F19" s="93"/>
      <c r="G19" s="104" t="str">
        <f t="shared" si="0"/>
        <v/>
      </c>
      <c r="H19" s="94"/>
    </row>
    <row r="20" spans="1:8" ht="15" customHeight="1" x14ac:dyDescent="0.75">
      <c r="A20" s="78">
        <v>999</v>
      </c>
      <c r="B20" s="98" t="s">
        <v>310</v>
      </c>
      <c r="C20" s="73"/>
      <c r="D20" s="91" t="str">
        <f>IF(C20="","",VLOOKUP(C20,Controls!$W:$Y,2,FALSE))</f>
        <v/>
      </c>
      <c r="E20" s="78"/>
      <c r="F20" s="93"/>
      <c r="G20" s="104" t="str">
        <f t="shared" si="0"/>
        <v/>
      </c>
      <c r="H20" s="94"/>
    </row>
    <row r="21" spans="1:8" ht="15" customHeight="1" x14ac:dyDescent="0.75">
      <c r="A21" s="82"/>
      <c r="B21" s="388" t="s">
        <v>319</v>
      </c>
      <c r="C21" s="390"/>
      <c r="D21" s="390"/>
      <c r="E21" s="390"/>
      <c r="F21" s="229"/>
      <c r="G21" s="95">
        <f>SUMIF($D5:$D20,Controls!$AQ$5,G5:G20)</f>
        <v>0</v>
      </c>
      <c r="H21" s="85"/>
    </row>
  </sheetData>
  <mergeCells count="10">
    <mergeCell ref="B21:E21"/>
    <mergeCell ref="F3:F4"/>
    <mergeCell ref="E3:E4"/>
    <mergeCell ref="A2:H2"/>
    <mergeCell ref="A3:A4"/>
    <mergeCell ref="B3:B4"/>
    <mergeCell ref="C3:C4"/>
    <mergeCell ref="D3:D4"/>
    <mergeCell ref="G3:G4"/>
    <mergeCell ref="H3:H4"/>
  </mergeCells>
  <conditionalFormatting sqref="A1:D4 G4:H4 A12:H1048576 E2:H3 I2:ZN1048576 E1:ZN1 A5:A11 C5:H11">
    <cfRule type="expression" priority="33" stopIfTrue="1">
      <formula>ROW($A1)&lt;$A$1</formula>
    </cfRule>
    <cfRule type="expression" priority="34" stopIfTrue="1">
      <formula>A$1=""</formula>
    </cfRule>
    <cfRule type="expression" priority="35" stopIfTrue="1">
      <formula>$A1=""</formula>
    </cfRule>
    <cfRule type="cellIs" dxfId="153" priority="36" operator="equal">
      <formula>"√"</formula>
    </cfRule>
    <cfRule type="cellIs" dxfId="152" priority="37" operator="equal">
      <formula>"X"</formula>
    </cfRule>
    <cfRule type="expression" dxfId="151" priority="38">
      <formula>ROW($A1)/2=ROUND(ROW($A1)/2,0)</formula>
    </cfRule>
  </conditionalFormatting>
  <conditionalFormatting sqref="B5:B6">
    <cfRule type="expression" priority="8" stopIfTrue="1">
      <formula>$A5="#"</formula>
    </cfRule>
    <cfRule type="expression" priority="9" stopIfTrue="1">
      <formula>ROW($A5)&lt;$A$1</formula>
    </cfRule>
    <cfRule type="expression" priority="10" stopIfTrue="1">
      <formula>B$1=""</formula>
    </cfRule>
    <cfRule type="expression" priority="11" stopIfTrue="1">
      <formula>$A5=""</formula>
    </cfRule>
    <cfRule type="cellIs" dxfId="150" priority="12" operator="equal">
      <formula>"√"</formula>
    </cfRule>
    <cfRule type="cellIs" dxfId="149" priority="13" operator="equal">
      <formula>"X"</formula>
    </cfRule>
    <cfRule type="expression" dxfId="148" priority="14">
      <formula>ROW($A5)/2=ROUND(ROW($A5)/2,0)</formula>
    </cfRule>
  </conditionalFormatting>
  <conditionalFormatting sqref="B7:B11">
    <cfRule type="expression" priority="1" stopIfTrue="1">
      <formula>$A7="#"</formula>
    </cfRule>
    <cfRule type="expression" priority="2" stopIfTrue="1">
      <formula>ROW($A7)&lt;$A$1</formula>
    </cfRule>
    <cfRule type="expression" priority="3" stopIfTrue="1">
      <formula>B$1=""</formula>
    </cfRule>
    <cfRule type="expression" priority="4" stopIfTrue="1">
      <formula>$A7=""</formula>
    </cfRule>
    <cfRule type="cellIs" dxfId="147" priority="5" operator="equal">
      <formula>"√"</formula>
    </cfRule>
    <cfRule type="cellIs" dxfId="146" priority="6" operator="equal">
      <formula>"X"</formula>
    </cfRule>
    <cfRule type="expression" dxfId="145" priority="7">
      <formula>ROW($A7)/2=ROUND(ROW($A7)/2,0)</formula>
    </cfRule>
  </conditionalFormatting>
  <dataValidations count="2">
    <dataValidation type="list" allowBlank="1" showInputMessage="1" showErrorMessage="1" sqref="D22:D1048576" xr:uid="{B8D02018-86E9-42C4-B2D9-D19E35FE50A1}">
      <formula1>$K$4:$K$6</formula1>
    </dataValidation>
    <dataValidation type="list" allowBlank="1" showInputMessage="1" showErrorMessage="1" sqref="C3 C22:C1048576" xr:uid="{ABC82DF8-D9D1-411C-B005-34B5F13C1C7C}">
      <formula1>#REF!</formula1>
    </dataValidation>
  </dataValidations>
  <pageMargins left="0.7" right="0.7" top="0.75" bottom="0.75" header="0.3" footer="0.3"/>
  <pageSetup scale="72"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59842A1-6676-48F7-A8E1-8447695E9E16}">
          <x14:formula1>
            <xm:f>Controls!$W$4:$W$25</xm:f>
          </x14:formula1>
          <xm:sqref>C5:C20</xm:sqref>
        </x14:dataValidation>
        <x14:dataValidation type="list" allowBlank="1" showInputMessage="1" showErrorMessage="1" xr:uid="{2037F41C-2128-45A9-B438-FCCDFA064E9E}">
          <x14:formula1>
            <xm:f>Controls!$AQ$4:$AQ$6</xm:f>
          </x14:formula1>
          <xm:sqref>D3:D20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B4F9-FAFC-4B41-8A78-970085772D4B}">
  <sheetPr codeName="Sheet23"/>
  <dimension ref="A1:L21"/>
  <sheetViews>
    <sheetView workbookViewId="0">
      <selection activeCell="H5" sqref="H5"/>
    </sheetView>
  </sheetViews>
  <sheetFormatPr defaultColWidth="8.7265625" defaultRowHeight="14.75" x14ac:dyDescent="0.75"/>
  <cols>
    <col min="1" max="1" width="5" style="86" customWidth="1"/>
    <col min="2" max="2" width="20.7265625" style="86" customWidth="1"/>
    <col min="3" max="3" width="3" style="96" bestFit="1" customWidth="1"/>
    <col min="4" max="4" width="21.1328125" style="70" customWidth="1"/>
    <col min="5" max="5" width="17.86328125" style="70" customWidth="1"/>
    <col min="6" max="6" width="13.26953125" style="70" customWidth="1"/>
    <col min="7" max="7" width="16.26953125" style="70" customWidth="1"/>
    <col min="8" max="8" width="30.86328125" style="88" customWidth="1"/>
    <col min="9" max="16384" width="8.7265625" style="70"/>
  </cols>
  <sheetData>
    <row r="1" spans="1:12" ht="3.2" customHeight="1" x14ac:dyDescent="0.75">
      <c r="A1" s="69">
        <v>5</v>
      </c>
      <c r="B1" s="69">
        <f>COLUMN()</f>
        <v>2</v>
      </c>
      <c r="C1" s="69">
        <f>COLUMN()</f>
        <v>3</v>
      </c>
      <c r="D1" s="69">
        <f>COLUMN()</f>
        <v>4</v>
      </c>
      <c r="E1" s="69">
        <f>COLUMN()</f>
        <v>5</v>
      </c>
      <c r="F1" s="69">
        <f>COLUMN()</f>
        <v>6</v>
      </c>
      <c r="G1" s="69">
        <f>COLUMN()</f>
        <v>7</v>
      </c>
      <c r="H1" s="69">
        <f>COLUMN()</f>
        <v>8</v>
      </c>
      <c r="I1" s="89"/>
      <c r="J1" s="89"/>
      <c r="K1" s="89"/>
      <c r="L1" s="89"/>
    </row>
    <row r="2" spans="1:12" ht="31.25" x14ac:dyDescent="1.45">
      <c r="A2" s="453" t="s">
        <v>320</v>
      </c>
      <c r="B2" s="454"/>
      <c r="C2" s="454"/>
      <c r="D2" s="454"/>
      <c r="E2" s="454"/>
      <c r="F2" s="454"/>
      <c r="G2" s="454"/>
      <c r="H2" s="454"/>
      <c r="I2" s="89"/>
      <c r="J2" s="89"/>
      <c r="K2" s="89"/>
      <c r="L2" s="89"/>
    </row>
    <row r="3" spans="1:12" s="89" customFormat="1" ht="17.45" customHeight="1" x14ac:dyDescent="0.75">
      <c r="A3" s="448" t="s">
        <v>172</v>
      </c>
      <c r="B3" s="446" t="s">
        <v>93</v>
      </c>
      <c r="C3" s="449" t="s">
        <v>114</v>
      </c>
      <c r="D3" s="451" t="s">
        <v>321</v>
      </c>
      <c r="E3" s="451" t="s">
        <v>322</v>
      </c>
      <c r="F3" s="451" t="s">
        <v>323</v>
      </c>
      <c r="G3" s="451" t="s">
        <v>43</v>
      </c>
      <c r="H3" s="451" t="s">
        <v>301</v>
      </c>
    </row>
    <row r="4" spans="1:12" s="89" customFormat="1" ht="15.95" customHeight="1" x14ac:dyDescent="0.75">
      <c r="A4" s="448"/>
      <c r="B4" s="447"/>
      <c r="C4" s="450"/>
      <c r="D4" s="452"/>
      <c r="E4" s="452"/>
      <c r="F4" s="452"/>
      <c r="G4" s="452"/>
      <c r="H4" s="452"/>
    </row>
    <row r="5" spans="1:12" ht="15" customHeight="1" x14ac:dyDescent="0.75">
      <c r="A5" s="73">
        <v>1</v>
      </c>
      <c r="B5" s="78"/>
      <c r="C5" s="91" t="str">
        <f>IF(B5="","",VLOOKUP(B5,Controls!$W:$Y,2,FALSE))</f>
        <v/>
      </c>
      <c r="D5" s="133"/>
      <c r="E5" s="232"/>
      <c r="F5" s="231"/>
      <c r="G5" s="104" t="str">
        <f>IF(F5="","",E5*F5)</f>
        <v/>
      </c>
      <c r="H5" s="94"/>
    </row>
    <row r="6" spans="1:12" ht="15" customHeight="1" x14ac:dyDescent="0.75">
      <c r="A6" s="78">
        <f>A5+1</f>
        <v>2</v>
      </c>
      <c r="B6" s="78"/>
      <c r="C6" s="91" t="str">
        <f>IF(B6="","",VLOOKUP(B6,Controls!$W:$Y,2,FALSE))</f>
        <v/>
      </c>
      <c r="D6" s="133"/>
      <c r="E6" s="232"/>
      <c r="F6" s="231"/>
      <c r="G6" s="104" t="str">
        <f t="shared" ref="G6:G20" si="0">IF(F6="","",E6*F6)</f>
        <v/>
      </c>
      <c r="H6" s="94"/>
    </row>
    <row r="7" spans="1:12" ht="15" customHeight="1" x14ac:dyDescent="0.75">
      <c r="A7" s="78">
        <f t="shared" ref="A7:A19" si="1">A6+1</f>
        <v>3</v>
      </c>
      <c r="B7" s="78"/>
      <c r="C7" s="91" t="str">
        <f>IF(B7="","",VLOOKUP(B7,Controls!$W:$Y,2,FALSE))</f>
        <v/>
      </c>
      <c r="D7" s="133"/>
      <c r="E7" s="232"/>
      <c r="F7" s="231"/>
      <c r="G7" s="104" t="str">
        <f t="shared" si="0"/>
        <v/>
      </c>
      <c r="H7" s="94"/>
    </row>
    <row r="8" spans="1:12" ht="15" customHeight="1" x14ac:dyDescent="0.75">
      <c r="A8" s="78">
        <f t="shared" si="1"/>
        <v>4</v>
      </c>
      <c r="B8" s="78"/>
      <c r="C8" s="91" t="str">
        <f>IF(B8="","",VLOOKUP(B8,Controls!$W:$Y,2,FALSE))</f>
        <v/>
      </c>
      <c r="D8" s="133"/>
      <c r="E8" s="232"/>
      <c r="F8" s="231"/>
      <c r="G8" s="104" t="str">
        <f t="shared" si="0"/>
        <v/>
      </c>
      <c r="H8" s="94"/>
    </row>
    <row r="9" spans="1:12" ht="15" customHeight="1" x14ac:dyDescent="0.75">
      <c r="A9" s="78">
        <f t="shared" si="1"/>
        <v>5</v>
      </c>
      <c r="B9" s="73"/>
      <c r="C9" s="91" t="str">
        <f>IF(B9="","",VLOOKUP(B9,Controls!$W:$Y,2,FALSE))</f>
        <v/>
      </c>
      <c r="D9" s="133"/>
      <c r="E9" s="232"/>
      <c r="F9" s="231"/>
      <c r="G9" s="104" t="str">
        <f t="shared" si="0"/>
        <v/>
      </c>
      <c r="H9" s="94"/>
    </row>
    <row r="10" spans="1:12" ht="15" customHeight="1" x14ac:dyDescent="0.75">
      <c r="A10" s="78">
        <f t="shared" si="1"/>
        <v>6</v>
      </c>
      <c r="B10" s="73"/>
      <c r="C10" s="91" t="str">
        <f>IF(B10="","",VLOOKUP(B10,Controls!$W:$Y,2,FALSE))</f>
        <v/>
      </c>
      <c r="D10" s="133"/>
      <c r="E10" s="232"/>
      <c r="F10" s="231"/>
      <c r="G10" s="104" t="str">
        <f t="shared" si="0"/>
        <v/>
      </c>
      <c r="H10" s="94"/>
    </row>
    <row r="11" spans="1:12" ht="15" customHeight="1" x14ac:dyDescent="0.75">
      <c r="A11" s="78">
        <f t="shared" si="1"/>
        <v>7</v>
      </c>
      <c r="B11" s="73"/>
      <c r="C11" s="91" t="str">
        <f>IF(B11="","",VLOOKUP(B11,Controls!$W:$Y,2,FALSE))</f>
        <v/>
      </c>
      <c r="D11" s="133"/>
      <c r="E11" s="232"/>
      <c r="F11" s="231"/>
      <c r="G11" s="104" t="str">
        <f t="shared" si="0"/>
        <v/>
      </c>
      <c r="H11" s="94"/>
    </row>
    <row r="12" spans="1:12" ht="15" customHeight="1" x14ac:dyDescent="0.75">
      <c r="A12" s="78">
        <f t="shared" si="1"/>
        <v>8</v>
      </c>
      <c r="B12" s="73"/>
      <c r="C12" s="91" t="str">
        <f>IF(B12="","",VLOOKUP(B12,Controls!$W:$Y,2,FALSE))</f>
        <v/>
      </c>
      <c r="D12" s="133"/>
      <c r="E12" s="232"/>
      <c r="F12" s="231"/>
      <c r="G12" s="104" t="str">
        <f t="shared" si="0"/>
        <v/>
      </c>
      <c r="H12" s="94"/>
    </row>
    <row r="13" spans="1:12" ht="15" customHeight="1" x14ac:dyDescent="0.75">
      <c r="A13" s="78">
        <f t="shared" si="1"/>
        <v>9</v>
      </c>
      <c r="B13" s="73"/>
      <c r="C13" s="91" t="str">
        <f>IF(B13="","",VLOOKUP(B13,Controls!$W:$Y,2,FALSE))</f>
        <v/>
      </c>
      <c r="D13" s="133"/>
      <c r="E13" s="232"/>
      <c r="F13" s="231"/>
      <c r="G13" s="104" t="str">
        <f t="shared" si="0"/>
        <v/>
      </c>
      <c r="H13" s="94"/>
    </row>
    <row r="14" spans="1:12" ht="15" customHeight="1" x14ac:dyDescent="0.75">
      <c r="A14" s="78">
        <f t="shared" si="1"/>
        <v>10</v>
      </c>
      <c r="B14" s="73"/>
      <c r="C14" s="91" t="str">
        <f>IF(B14="","",VLOOKUP(B14,Controls!$W:$Y,2,FALSE))</f>
        <v/>
      </c>
      <c r="D14" s="133"/>
      <c r="E14" s="232"/>
      <c r="F14" s="231"/>
      <c r="G14" s="104" t="str">
        <f t="shared" si="0"/>
        <v/>
      </c>
      <c r="H14" s="94"/>
    </row>
    <row r="15" spans="1:12" ht="15" customHeight="1" x14ac:dyDescent="0.75">
      <c r="A15" s="78">
        <f t="shared" si="1"/>
        <v>11</v>
      </c>
      <c r="B15" s="73"/>
      <c r="C15" s="91" t="str">
        <f>IF(B15="","",VLOOKUP(B15,Controls!$W:$Y,2,FALSE))</f>
        <v/>
      </c>
      <c r="D15" s="133"/>
      <c r="E15" s="232"/>
      <c r="F15" s="231"/>
      <c r="G15" s="104" t="str">
        <f t="shared" si="0"/>
        <v/>
      </c>
      <c r="H15" s="94"/>
    </row>
    <row r="16" spans="1:12" ht="15" customHeight="1" x14ac:dyDescent="0.75">
      <c r="A16" s="78">
        <f t="shared" si="1"/>
        <v>12</v>
      </c>
      <c r="B16" s="73"/>
      <c r="C16" s="91" t="str">
        <f>IF(B16="","",VLOOKUP(B16,Controls!$W:$Y,2,FALSE))</f>
        <v/>
      </c>
      <c r="D16" s="133"/>
      <c r="E16" s="232"/>
      <c r="F16" s="231"/>
      <c r="G16" s="104" t="str">
        <f t="shared" si="0"/>
        <v/>
      </c>
      <c r="H16" s="94"/>
    </row>
    <row r="17" spans="1:8" ht="15" customHeight="1" x14ac:dyDescent="0.75">
      <c r="A17" s="78">
        <f t="shared" si="1"/>
        <v>13</v>
      </c>
      <c r="B17" s="73"/>
      <c r="C17" s="91" t="str">
        <f>IF(B17="","",VLOOKUP(B17,Controls!$W:$Y,2,FALSE))</f>
        <v/>
      </c>
      <c r="D17" s="133"/>
      <c r="E17" s="232"/>
      <c r="F17" s="231"/>
      <c r="G17" s="104" t="str">
        <f t="shared" si="0"/>
        <v/>
      </c>
      <c r="H17" s="94"/>
    </row>
    <row r="18" spans="1:8" ht="15" customHeight="1" x14ac:dyDescent="0.75">
      <c r="A18" s="78">
        <f t="shared" si="1"/>
        <v>14</v>
      </c>
      <c r="B18" s="73"/>
      <c r="C18" s="91" t="str">
        <f>IF(B18="","",VLOOKUP(B18,Controls!$W:$Y,2,FALSE))</f>
        <v/>
      </c>
      <c r="D18" s="133"/>
      <c r="E18" s="232"/>
      <c r="F18" s="231"/>
      <c r="G18" s="104" t="str">
        <f t="shared" si="0"/>
        <v/>
      </c>
      <c r="H18" s="94"/>
    </row>
    <row r="19" spans="1:8" ht="15" customHeight="1" x14ac:dyDescent="0.75">
      <c r="A19" s="78">
        <f t="shared" si="1"/>
        <v>15</v>
      </c>
      <c r="B19" s="73"/>
      <c r="C19" s="91" t="str">
        <f>IF(B19="","",VLOOKUP(B19,Controls!$W:$Y,2,FALSE))</f>
        <v/>
      </c>
      <c r="D19" s="133"/>
      <c r="E19" s="232"/>
      <c r="F19" s="231"/>
      <c r="G19" s="104" t="str">
        <f t="shared" si="0"/>
        <v/>
      </c>
      <c r="H19" s="94"/>
    </row>
    <row r="20" spans="1:8" ht="15" customHeight="1" x14ac:dyDescent="0.75">
      <c r="A20" s="78">
        <v>999</v>
      </c>
      <c r="B20" s="73"/>
      <c r="C20" s="91" t="str">
        <f>IF(B20="","",VLOOKUP(B20,Controls!$W:$Y,2,FALSE))</f>
        <v/>
      </c>
      <c r="D20" s="133"/>
      <c r="E20" s="232"/>
      <c r="F20" s="231"/>
      <c r="G20" s="104" t="str">
        <f t="shared" si="0"/>
        <v/>
      </c>
      <c r="H20" s="94"/>
    </row>
    <row r="21" spans="1:8" ht="15" customHeight="1" x14ac:dyDescent="0.75">
      <c r="A21" s="82"/>
      <c r="B21" s="390"/>
      <c r="C21" s="390"/>
      <c r="D21" s="230"/>
      <c r="E21" s="233">
        <f>SUMIF($C5:$C20,Controls!$AQ$5,E5:E20)</f>
        <v>0</v>
      </c>
      <c r="F21" s="234" t="str">
        <f>IF(G21=0,"",G21/E21)</f>
        <v/>
      </c>
      <c r="G21" s="233">
        <f>SUMIF($C5:$C20,Controls!$AQ$5,G5:G20)</f>
        <v>0</v>
      </c>
      <c r="H21" s="85"/>
    </row>
  </sheetData>
  <mergeCells count="10">
    <mergeCell ref="H3:H4"/>
    <mergeCell ref="A2:H2"/>
    <mergeCell ref="F3:F4"/>
    <mergeCell ref="G3:G4"/>
    <mergeCell ref="B21:C21"/>
    <mergeCell ref="A3:A4"/>
    <mergeCell ref="B3:B4"/>
    <mergeCell ref="C3:C4"/>
    <mergeCell ref="D3:D4"/>
    <mergeCell ref="E3:E4"/>
  </mergeCells>
  <conditionalFormatting sqref="A1:G1 A3:G1048576 I3:ZM1048576 I1:ZM1">
    <cfRule type="expression" priority="25" stopIfTrue="1">
      <formula>ROW($A1)&lt;$A$1</formula>
    </cfRule>
    <cfRule type="expression" priority="26" stopIfTrue="1">
      <formula>A$1=""</formula>
    </cfRule>
    <cfRule type="expression" priority="27" stopIfTrue="1">
      <formula>$A1=""</formula>
    </cfRule>
    <cfRule type="cellIs" dxfId="144" priority="28" operator="equal">
      <formula>"√"</formula>
    </cfRule>
    <cfRule type="cellIs" dxfId="143" priority="29" operator="equal">
      <formula>"X"</formula>
    </cfRule>
    <cfRule type="expression" dxfId="142" priority="30">
      <formula>ROW($A1)/2=ROUND(ROW($A1)/2,0)</formula>
    </cfRule>
  </conditionalFormatting>
  <conditionalFormatting sqref="I2:ZM2">
    <cfRule type="expression" priority="83" stopIfTrue="1">
      <formula>ROW(#REF!)&lt;$A$1</formula>
    </cfRule>
    <cfRule type="expression" priority="84" stopIfTrue="1">
      <formula>I$1=""</formula>
    </cfRule>
    <cfRule type="expression" priority="85" stopIfTrue="1">
      <formula>#REF!=""</formula>
    </cfRule>
    <cfRule type="cellIs" dxfId="141" priority="86" operator="equal">
      <formula>"√"</formula>
    </cfRule>
    <cfRule type="cellIs" dxfId="140" priority="87" operator="equal">
      <formula>"X"</formula>
    </cfRule>
    <cfRule type="expression" dxfId="139" priority="88">
      <formula>ROW(#REF!)/2=ROUND(ROW(#REF!)/2,0)</formula>
    </cfRule>
  </conditionalFormatting>
  <conditionalFormatting sqref="A2">
    <cfRule type="expression" priority="101" stopIfTrue="1">
      <formula>ROW(#REF!)&lt;$A$1</formula>
    </cfRule>
    <cfRule type="expression" priority="102" stopIfTrue="1">
      <formula>D$1=""</formula>
    </cfRule>
    <cfRule type="expression" priority="103" stopIfTrue="1">
      <formula>#REF!=""</formula>
    </cfRule>
    <cfRule type="cellIs" dxfId="138" priority="104" operator="equal">
      <formula>"√"</formula>
    </cfRule>
    <cfRule type="cellIs" dxfId="137" priority="105" operator="equal">
      <formula>"X"</formula>
    </cfRule>
    <cfRule type="expression" dxfId="136" priority="106">
      <formula>ROW(#REF!)/2=ROUND(ROW(#REF!)/2,0)</formula>
    </cfRule>
  </conditionalFormatting>
  <conditionalFormatting sqref="H1 H3:H1048576">
    <cfRule type="expression" priority="1" stopIfTrue="1">
      <formula>ROW($A1)&lt;$A$1</formula>
    </cfRule>
    <cfRule type="expression" priority="2" stopIfTrue="1">
      <formula>H$1=""</formula>
    </cfRule>
    <cfRule type="expression" priority="3" stopIfTrue="1">
      <formula>$A1=""</formula>
    </cfRule>
    <cfRule type="cellIs" dxfId="135" priority="4" operator="equal">
      <formula>"√"</formula>
    </cfRule>
    <cfRule type="cellIs" dxfId="134" priority="5" operator="equal">
      <formula>"X"</formula>
    </cfRule>
    <cfRule type="expression" dxfId="133" priority="6">
      <formula>ROW($A1)/2=ROUND(ROW($A1)/2,0)</formula>
    </cfRule>
  </conditionalFormatting>
  <dataValidations count="2">
    <dataValidation type="list" allowBlank="1" showInputMessage="1" showErrorMessage="1" sqref="B22:B1048576 B3" xr:uid="{0F85146B-BCE5-40C1-BF45-8C3EF7ABB15C}">
      <formula1>#REF!</formula1>
    </dataValidation>
    <dataValidation type="list" allowBlank="1" showInputMessage="1" showErrorMessage="1" sqref="C22:C1048576" xr:uid="{AC8AC5AB-75DE-47B0-A107-79C9C2104998}">
      <formula1>$J$4:$J$6</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4F011DC-BC92-4DB3-9AA0-A4C1C0D939E0}">
          <x14:formula1>
            <xm:f>Controls!$W$4:$W$25</xm:f>
          </x14:formula1>
          <xm:sqref>B5:B20</xm:sqref>
        </x14:dataValidation>
        <x14:dataValidation type="list" allowBlank="1" showInputMessage="1" showErrorMessage="1" xr:uid="{4D7441AF-9586-4304-87B8-2A660BE5C689}">
          <x14:formula1>
            <xm:f>Controls!$AQ$4:$AQ$6</xm:f>
          </x14:formula1>
          <xm:sqref>C3:C20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028DCBB884F94496033CA7011B3AA1" ma:contentTypeVersion="4" ma:contentTypeDescription="Create a new document." ma:contentTypeScope="" ma:versionID="ed7249bf8b8254732d83e1d7c1f85874">
  <xsd:schema xmlns:xsd="http://www.w3.org/2001/XMLSchema" xmlns:xs="http://www.w3.org/2001/XMLSchema" xmlns:p="http://schemas.microsoft.com/office/2006/metadata/properties" xmlns:ns2="f65d9be5-7bfb-4d4a-91b6-4dbd6fdc0460" targetNamespace="http://schemas.microsoft.com/office/2006/metadata/properties" ma:root="true" ma:fieldsID="ac2922a9f612c5ee03887a2a9d2b01c4" ns2:_="">
    <xsd:import namespace="f65d9be5-7bfb-4d4a-91b6-4dbd6fdc04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d9be5-7bfb-4d4a-91b6-4dbd6fdc04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7BB37-12AA-48F3-AF94-502C214744A2}">
  <ds:schemaRefs>
    <ds:schemaRef ds:uri="http://schemas.microsoft.com/sharepoint/v3/contenttype/forms"/>
  </ds:schemaRefs>
</ds:datastoreItem>
</file>

<file path=customXml/itemProps2.xml><?xml version="1.0" encoding="utf-8"?>
<ds:datastoreItem xmlns:ds="http://schemas.openxmlformats.org/officeDocument/2006/customXml" ds:itemID="{5A6F6B97-3B7A-44D9-A7D1-E87D9F9060E5}">
  <ds:schemaRefs>
    <ds:schemaRef ds:uri="http://schemas.microsoft.com/office/2006/metadata/properties"/>
    <ds:schemaRef ds:uri="http://purl.org/dc/elements/1.1/"/>
    <ds:schemaRef ds:uri="http://schemas.openxmlformats.org/package/2006/metadata/core-properties"/>
    <ds:schemaRef ds:uri="f65d9be5-7bfb-4d4a-91b6-4dbd6fdc0460"/>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5F09D27-D0F2-41F0-A50E-F1BCE1B48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d9be5-7bfb-4d4a-91b6-4dbd6fdc04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Instructions</vt:lpstr>
      <vt:lpstr>Controls</vt:lpstr>
      <vt:lpstr>Assumptions</vt:lpstr>
      <vt:lpstr>Staffing Plan</vt:lpstr>
      <vt:lpstr>Optional Costs</vt:lpstr>
      <vt:lpstr>Core Staff</vt:lpstr>
      <vt:lpstr>Project Totals</vt:lpstr>
      <vt:lpstr>Travel</vt:lpstr>
      <vt:lpstr>Contingency</vt:lpstr>
      <vt:lpstr>Tech Support</vt:lpstr>
      <vt:lpstr>Discovery</vt:lpstr>
      <vt:lpstr>Configuration</vt:lpstr>
      <vt:lpstr>Reports</vt:lpstr>
      <vt:lpstr>Interfaces</vt:lpstr>
      <vt:lpstr>Conversion</vt:lpstr>
      <vt:lpstr>Enhancements</vt:lpstr>
      <vt:lpstr>Forms</vt:lpstr>
      <vt:lpstr>Workflows</vt:lpstr>
      <vt:lpstr>Testing</vt:lpstr>
      <vt:lpstr>Training</vt:lpstr>
      <vt:lpstr>OCM</vt:lpstr>
      <vt:lpstr>Post Support</vt:lpstr>
      <vt:lpstr>Other Services</vt:lpstr>
      <vt:lpstr>Licenses</vt:lpstr>
      <vt:lpstr>Hosting</vt:lpstr>
      <vt:lpstr>Managed Services</vt:lpstr>
      <vt:lpstr>Other Costs</vt:lpstr>
      <vt:lpstr>Hourly Rates</vt:lpstr>
      <vt:lpstr>Controls!Print_Area</vt:lpstr>
      <vt:lpstr>'Core Staff'!Print_Area</vt:lpstr>
      <vt:lpstr>Enhancements!Print_Area</vt:lpstr>
      <vt:lpstr>Hosting!Print_Area</vt:lpstr>
      <vt:lpstr>'Hourly Rates'!Print_Area</vt:lpstr>
      <vt:lpstr>Interfaces!Print_Area</vt:lpstr>
      <vt:lpstr>Licenses!Print_Area</vt:lpstr>
      <vt:lpstr>'Managed Services'!Print_Area</vt:lpstr>
      <vt:lpstr>'Other Costs'!Print_Area</vt:lpstr>
      <vt:lpstr>'Other Services'!Print_Area</vt:lpstr>
      <vt:lpstr>'Project Totals'!Print_Area</vt:lpstr>
      <vt:lpstr>Reports!Print_Area</vt:lpstr>
      <vt:lpstr>Testing!Print_Area</vt:lpstr>
      <vt:lpstr>Training!Print_Area</vt:lpstr>
      <vt:lpstr>Travel!Print_Area</vt:lpstr>
      <vt:lpstr>Controls!Print_Titles</vt:lpstr>
      <vt:lpstr>Enhancements!Print_Titles</vt:lpstr>
      <vt:lpstr>Hosting!Print_Titles</vt:lpstr>
      <vt:lpstr>'Hourly Rates'!Print_Titles</vt:lpstr>
      <vt:lpstr>Interfaces!Print_Titles</vt:lpstr>
      <vt:lpstr>Licenses!Print_Titles</vt:lpstr>
      <vt:lpstr>'Managed Services'!Print_Titles</vt:lpstr>
      <vt:lpstr>'Other Costs'!Print_Titles</vt:lpstr>
      <vt:lpstr>'Other Services'!Print_Titles</vt:lpstr>
      <vt:lpstr>Reports!Print_Titles</vt:lpstr>
      <vt:lpstr>Testing!Print_Titles</vt:lpstr>
      <vt:lpstr>Training!Print_Titles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Ralph Lousteau</dc:creator>
  <cp:keywords/>
  <dc:description/>
  <cp:lastModifiedBy>Ralph Lousteau - TMG Consulting</cp:lastModifiedBy>
  <cp:revision/>
  <dcterms:created xsi:type="dcterms:W3CDTF">2019-02-18T18:55:22Z</dcterms:created>
  <dcterms:modified xsi:type="dcterms:W3CDTF">2024-10-03T18:21:55Z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0x0101001A028DCBB884F94496033CA7011B3AA1</vt:lpwstr>
  </property>
</Properties>
</file>